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cvanb/Documents/Paul/zip tools 4/Smash/nieuwe versies/"/>
    </mc:Choice>
  </mc:AlternateContent>
  <xr:revisionPtr revIDLastSave="0" documentId="13_ncr:1_{23A0872A-E388-2649-9E30-0B90BB102EEB}" xr6:coauthVersionLast="45" xr6:coauthVersionMax="45" xr10:uidLastSave="{00000000-0000-0000-0000-000000000000}"/>
  <bookViews>
    <workbookView xWindow="900" yWindow="1040" windowWidth="36520" windowHeight="20140" xr2:uid="{00000000-000D-0000-FFFF-FFFF00000000}"/>
  </bookViews>
  <sheets>
    <sheet name="main sheet" sheetId="5" r:id="rId1"/>
    <sheet name="prior" sheetId="2" r:id="rId2"/>
    <sheet name="required posterior" sheetId="4" r:id="rId3"/>
    <sheet name="actual posterior" sheetId="6" r:id="rId4"/>
  </sheets>
  <definedNames>
    <definedName name="_xlnm._FilterDatabase" localSheetId="0" hidden="1">'main sheet'!$A$1:$I$14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5" l="1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8" i="5" l="1"/>
  <c r="C43" i="5" l="1"/>
  <c r="J1" i="2"/>
  <c r="I6" i="2" s="1"/>
  <c r="I16" i="2" l="1"/>
  <c r="I12" i="2"/>
  <c r="I8" i="2"/>
  <c r="I4" i="2"/>
  <c r="I17" i="2"/>
  <c r="I5" i="2"/>
  <c r="I3" i="2"/>
  <c r="I15" i="2"/>
  <c r="I11" i="2"/>
  <c r="I7" i="2"/>
  <c r="I13" i="2"/>
  <c r="I9" i="2"/>
  <c r="I18" i="2"/>
  <c r="I14" i="2"/>
  <c r="I10" i="2"/>
  <c r="O3" i="2"/>
  <c r="D31" i="5" l="1"/>
  <c r="D32" i="5"/>
  <c r="D33" i="5"/>
  <c r="D34" i="5"/>
  <c r="D35" i="5"/>
  <c r="D36" i="5"/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4" i="4"/>
  <c r="B43" i="5" l="1"/>
  <c r="A43" i="5"/>
  <c r="D42" i="5"/>
  <c r="D41" i="5"/>
  <c r="D40" i="5"/>
  <c r="D39" i="5"/>
  <c r="D38" i="5"/>
  <c r="D37" i="5"/>
  <c r="D30" i="5"/>
  <c r="D29" i="5"/>
  <c r="D28" i="5"/>
  <c r="D43" i="5" l="1"/>
  <c r="O2" i="2" l="1"/>
  <c r="O3" i="4"/>
  <c r="O2" i="4" l="1"/>
  <c r="G3" i="4" s="1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I3" i="4"/>
  <c r="J3" i="4" s="1"/>
  <c r="G5" i="4" l="1"/>
  <c r="G3" i="2"/>
  <c r="G9" i="4" l="1"/>
  <c r="G7" i="4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G11" i="4" l="1"/>
  <c r="G13" i="4" s="1"/>
  <c r="G5" i="5" s="1"/>
  <c r="G5" i="2"/>
  <c r="G9" i="2" s="1"/>
  <c r="G15" i="4" l="1"/>
  <c r="H5" i="5" s="1"/>
  <c r="C3" i="4"/>
  <c r="G7" i="2"/>
  <c r="G11" i="2" s="1"/>
  <c r="G13" i="2" s="1"/>
  <c r="G15" i="2" l="1"/>
  <c r="H4" i="5" s="1"/>
  <c r="F3" i="5" s="1"/>
  <c r="G4" i="5"/>
  <c r="G6" i="5" s="1"/>
  <c r="G13" i="6" s="1"/>
  <c r="E3" i="4"/>
  <c r="B1" i="4"/>
  <c r="B4" i="4" s="1"/>
  <c r="E4" i="4" s="1"/>
  <c r="C3" i="2"/>
  <c r="B7" i="5" l="1"/>
  <c r="B8" i="5"/>
  <c r="C3" i="6"/>
  <c r="B5" i="4"/>
  <c r="C5" i="4" s="1"/>
  <c r="C4" i="4"/>
  <c r="E3" i="2"/>
  <c r="B1" i="2"/>
  <c r="F4" i="4"/>
  <c r="B9" i="5" l="1"/>
  <c r="H6" i="5"/>
  <c r="H7" i="5" s="1"/>
  <c r="E5" i="4"/>
  <c r="F5" i="4" s="1"/>
  <c r="B6" i="4"/>
  <c r="C6" i="4" s="1"/>
  <c r="G15" i="6" l="1"/>
  <c r="E3" i="6"/>
  <c r="B1" i="6"/>
  <c r="B4" i="6" s="1"/>
  <c r="D3" i="5"/>
  <c r="D2" i="5"/>
  <c r="D8" i="5" s="1"/>
  <c r="G7" i="5" s="1"/>
  <c r="E6" i="4"/>
  <c r="F6" i="4" s="1"/>
  <c r="B7" i="4"/>
  <c r="B8" i="4" s="1"/>
  <c r="B4" i="2"/>
  <c r="E3" i="5" l="1"/>
  <c r="E4" i="5"/>
  <c r="D4" i="5"/>
  <c r="B5" i="6"/>
  <c r="E4" i="6"/>
  <c r="F4" i="6" s="1"/>
  <c r="C4" i="6"/>
  <c r="D9" i="5"/>
  <c r="E9" i="5" s="1"/>
  <c r="E7" i="4"/>
  <c r="F7" i="4" s="1"/>
  <c r="C7" i="4"/>
  <c r="B5" i="2"/>
  <c r="E4" i="2"/>
  <c r="F4" i="2" s="1"/>
  <c r="C4" i="2"/>
  <c r="C8" i="4"/>
  <c r="B9" i="4"/>
  <c r="E8" i="4"/>
  <c r="B6" i="6" l="1"/>
  <c r="E5" i="6"/>
  <c r="F5" i="6" s="1"/>
  <c r="C5" i="6"/>
  <c r="F8" i="4"/>
  <c r="E5" i="2"/>
  <c r="C5" i="2"/>
  <c r="B6" i="2"/>
  <c r="E9" i="4"/>
  <c r="C9" i="4"/>
  <c r="B10" i="4"/>
  <c r="B7" i="6" l="1"/>
  <c r="E6" i="6"/>
  <c r="C6" i="6"/>
  <c r="E6" i="2"/>
  <c r="C6" i="2"/>
  <c r="B7" i="2"/>
  <c r="F5" i="2"/>
  <c r="B11" i="4"/>
  <c r="E10" i="4"/>
  <c r="F10" i="4" s="1"/>
  <c r="C10" i="4"/>
  <c r="F9" i="4"/>
  <c r="F6" i="6" l="1"/>
  <c r="C7" i="6"/>
  <c r="B8" i="6"/>
  <c r="E7" i="6"/>
  <c r="E7" i="2"/>
  <c r="F7" i="2" s="1"/>
  <c r="C7" i="2"/>
  <c r="B8" i="2"/>
  <c r="F6" i="2"/>
  <c r="B12" i="4"/>
  <c r="E11" i="4"/>
  <c r="C11" i="4"/>
  <c r="F7" i="6" l="1"/>
  <c r="C8" i="6"/>
  <c r="B9" i="6"/>
  <c r="E8" i="6"/>
  <c r="E8" i="2"/>
  <c r="F8" i="2" s="1"/>
  <c r="C8" i="2"/>
  <c r="B9" i="2"/>
  <c r="F11" i="4"/>
  <c r="B13" i="4"/>
  <c r="E12" i="4"/>
  <c r="F12" i="4" s="1"/>
  <c r="C12" i="4"/>
  <c r="C9" i="6" l="1"/>
  <c r="B10" i="6"/>
  <c r="E9" i="6"/>
  <c r="F8" i="6"/>
  <c r="C9" i="2"/>
  <c r="E9" i="2"/>
  <c r="F9" i="2" s="1"/>
  <c r="B10" i="2"/>
  <c r="C13" i="4"/>
  <c r="B14" i="4"/>
  <c r="E13" i="4"/>
  <c r="F13" i="4" s="1"/>
  <c r="C10" i="6" l="1"/>
  <c r="B11" i="6"/>
  <c r="E10" i="6"/>
  <c r="F10" i="6" s="1"/>
  <c r="F9" i="6"/>
  <c r="E10" i="2"/>
  <c r="F10" i="2" s="1"/>
  <c r="C10" i="2"/>
  <c r="B11" i="2"/>
  <c r="C14" i="4"/>
  <c r="B15" i="4"/>
  <c r="E14" i="4"/>
  <c r="E11" i="6" l="1"/>
  <c r="F11" i="6" s="1"/>
  <c r="C11" i="6"/>
  <c r="B12" i="6"/>
  <c r="E11" i="2"/>
  <c r="C11" i="2"/>
  <c r="B12" i="2"/>
  <c r="C15" i="4"/>
  <c r="B16" i="4"/>
  <c r="E15" i="4"/>
  <c r="F14" i="4"/>
  <c r="B13" i="6" l="1"/>
  <c r="E12" i="6"/>
  <c r="F12" i="6" s="1"/>
  <c r="C12" i="6"/>
  <c r="F11" i="2"/>
  <c r="E12" i="2"/>
  <c r="F12" i="2" s="1"/>
  <c r="C12" i="2"/>
  <c r="B13" i="2"/>
  <c r="C16" i="4"/>
  <c r="B17" i="4"/>
  <c r="E16" i="4"/>
  <c r="F15" i="4"/>
  <c r="B14" i="6" l="1"/>
  <c r="E13" i="6"/>
  <c r="C13" i="6"/>
  <c r="C13" i="2"/>
  <c r="E13" i="2"/>
  <c r="F13" i="2" s="1"/>
  <c r="B14" i="2"/>
  <c r="B18" i="4"/>
  <c r="E17" i="4"/>
  <c r="C17" i="4"/>
  <c r="F16" i="4"/>
  <c r="F13" i="6" l="1"/>
  <c r="B15" i="6"/>
  <c r="E14" i="6"/>
  <c r="F14" i="6" s="1"/>
  <c r="C14" i="6"/>
  <c r="E14" i="2"/>
  <c r="F14" i="2" s="1"/>
  <c r="C14" i="2"/>
  <c r="B15" i="2"/>
  <c r="B19" i="4"/>
  <c r="E18" i="4"/>
  <c r="F18" i="4" s="1"/>
  <c r="C18" i="4"/>
  <c r="F17" i="4"/>
  <c r="C15" i="6" l="1"/>
  <c r="B16" i="6"/>
  <c r="E15" i="6"/>
  <c r="E15" i="2"/>
  <c r="C15" i="2"/>
  <c r="B16" i="2"/>
  <c r="B20" i="4"/>
  <c r="C19" i="4"/>
  <c r="E19" i="4"/>
  <c r="F19" i="4" s="1"/>
  <c r="F15" i="6" l="1"/>
  <c r="C16" i="6"/>
  <c r="B17" i="6"/>
  <c r="E16" i="6"/>
  <c r="F16" i="6" s="1"/>
  <c r="E16" i="2"/>
  <c r="C16" i="2"/>
  <c r="B17" i="2"/>
  <c r="F15" i="2"/>
  <c r="C20" i="4"/>
  <c r="B21" i="4"/>
  <c r="E20" i="4"/>
  <c r="F20" i="4" s="1"/>
  <c r="C17" i="6" l="1"/>
  <c r="E17" i="6"/>
  <c r="B18" i="6"/>
  <c r="F16" i="2"/>
  <c r="E17" i="2"/>
  <c r="C17" i="2"/>
  <c r="B18" i="2"/>
  <c r="C21" i="4"/>
  <c r="B22" i="4"/>
  <c r="E21" i="4"/>
  <c r="B19" i="6" l="1"/>
  <c r="E18" i="6"/>
  <c r="F18" i="6" s="1"/>
  <c r="C18" i="6"/>
  <c r="F17" i="6"/>
  <c r="E18" i="2"/>
  <c r="F18" i="2" s="1"/>
  <c r="C18" i="2"/>
  <c r="B19" i="2"/>
  <c r="F17" i="2"/>
  <c r="B23" i="4"/>
  <c r="E22" i="4"/>
  <c r="C22" i="4"/>
  <c r="F21" i="4"/>
  <c r="E19" i="6" l="1"/>
  <c r="C19" i="6"/>
  <c r="B20" i="6"/>
  <c r="E19" i="2"/>
  <c r="C19" i="2"/>
  <c r="B20" i="2"/>
  <c r="B24" i="4"/>
  <c r="E23" i="4"/>
  <c r="F23" i="4" s="1"/>
  <c r="C23" i="4"/>
  <c r="F22" i="4"/>
  <c r="E20" i="6" l="1"/>
  <c r="F20" i="6" s="1"/>
  <c r="B21" i="6"/>
  <c r="C20" i="6"/>
  <c r="F19" i="6"/>
  <c r="E20" i="2"/>
  <c r="F20" i="2" s="1"/>
  <c r="C20" i="2"/>
  <c r="B21" i="2"/>
  <c r="F19" i="2"/>
  <c r="B25" i="4"/>
  <c r="E24" i="4"/>
  <c r="C24" i="4"/>
  <c r="C21" i="6" l="1"/>
  <c r="B22" i="6"/>
  <c r="E21" i="6"/>
  <c r="F21" i="6" s="1"/>
  <c r="E21" i="2"/>
  <c r="C21" i="2"/>
  <c r="B22" i="2"/>
  <c r="F24" i="4"/>
  <c r="B26" i="4"/>
  <c r="C25" i="4"/>
  <c r="E25" i="4"/>
  <c r="E22" i="6" l="1"/>
  <c r="F22" i="6" s="1"/>
  <c r="B23" i="6"/>
  <c r="C22" i="6"/>
  <c r="F21" i="2"/>
  <c r="E22" i="2"/>
  <c r="C22" i="2"/>
  <c r="B23" i="2"/>
  <c r="E26" i="4"/>
  <c r="B27" i="4"/>
  <c r="C26" i="4"/>
  <c r="F25" i="4"/>
  <c r="B24" i="6" l="1"/>
  <c r="C23" i="6"/>
  <c r="E23" i="6"/>
  <c r="F23" i="6" s="1"/>
  <c r="E23" i="2"/>
  <c r="C23" i="2"/>
  <c r="B24" i="2"/>
  <c r="F22" i="2"/>
  <c r="B28" i="4"/>
  <c r="C27" i="4"/>
  <c r="E27" i="4"/>
  <c r="F27" i="4" s="1"/>
  <c r="F26" i="4"/>
  <c r="B25" i="6" l="1"/>
  <c r="E24" i="6"/>
  <c r="F24" i="6" s="1"/>
  <c r="C24" i="6"/>
  <c r="E24" i="2"/>
  <c r="F24" i="2" s="1"/>
  <c r="C24" i="2"/>
  <c r="B25" i="2"/>
  <c r="F23" i="2"/>
  <c r="C28" i="4"/>
  <c r="E28" i="4"/>
  <c r="B29" i="4"/>
  <c r="C25" i="6" l="1"/>
  <c r="E25" i="6"/>
  <c r="B26" i="6"/>
  <c r="C25" i="2"/>
  <c r="E25" i="2"/>
  <c r="F25" i="2" s="1"/>
  <c r="B26" i="2"/>
  <c r="F28" i="4"/>
  <c r="E29" i="4"/>
  <c r="B30" i="4"/>
  <c r="C29" i="4"/>
  <c r="E26" i="6" l="1"/>
  <c r="B27" i="6"/>
  <c r="C26" i="6"/>
  <c r="F25" i="6"/>
  <c r="E26" i="2"/>
  <c r="F26" i="2" s="1"/>
  <c r="C26" i="2"/>
  <c r="B27" i="2"/>
  <c r="C30" i="4"/>
  <c r="B31" i="4"/>
  <c r="E30" i="4"/>
  <c r="F30" i="4" s="1"/>
  <c r="F29" i="4"/>
  <c r="B28" i="6" l="1"/>
  <c r="C27" i="6"/>
  <c r="E27" i="6"/>
  <c r="F27" i="6" s="1"/>
  <c r="F26" i="6"/>
  <c r="E27" i="2"/>
  <c r="C27" i="2"/>
  <c r="B28" i="2"/>
  <c r="B32" i="4"/>
  <c r="C31" i="4"/>
  <c r="E31" i="4"/>
  <c r="F31" i="4" s="1"/>
  <c r="B29" i="6" l="1"/>
  <c r="C28" i="6"/>
  <c r="E28" i="6"/>
  <c r="F28" i="6" s="1"/>
  <c r="F27" i="2"/>
  <c r="E28" i="2"/>
  <c r="C28" i="2"/>
  <c r="B29" i="2"/>
  <c r="B33" i="4"/>
  <c r="E32" i="4"/>
  <c r="C32" i="4"/>
  <c r="E29" i="6" l="1"/>
  <c r="B30" i="6"/>
  <c r="C29" i="6"/>
  <c r="C29" i="2"/>
  <c r="E29" i="2"/>
  <c r="F29" i="2" s="1"/>
  <c r="B30" i="2"/>
  <c r="F28" i="2"/>
  <c r="F32" i="4"/>
  <c r="E33" i="4"/>
  <c r="F33" i="4" s="1"/>
  <c r="B34" i="4"/>
  <c r="C33" i="4"/>
  <c r="F29" i="6" l="1"/>
  <c r="E30" i="6"/>
  <c r="B31" i="6"/>
  <c r="C30" i="6"/>
  <c r="E30" i="2"/>
  <c r="C30" i="2"/>
  <c r="B31" i="2"/>
  <c r="E34" i="4"/>
  <c r="B35" i="4"/>
  <c r="C34" i="4"/>
  <c r="F30" i="6" l="1"/>
  <c r="B32" i="6"/>
  <c r="E31" i="6"/>
  <c r="C31" i="6"/>
  <c r="E31" i="2"/>
  <c r="F31" i="2" s="1"/>
  <c r="C31" i="2"/>
  <c r="B32" i="2"/>
  <c r="F30" i="2"/>
  <c r="F34" i="4"/>
  <c r="B36" i="4"/>
  <c r="C35" i="4"/>
  <c r="E35" i="4"/>
  <c r="F35" i="4" s="1"/>
  <c r="B33" i="6" l="1"/>
  <c r="C32" i="6"/>
  <c r="E32" i="6"/>
  <c r="F31" i="6"/>
  <c r="E32" i="2"/>
  <c r="F32" i="2" s="1"/>
  <c r="C32" i="2"/>
  <c r="B33" i="2"/>
  <c r="C36" i="4"/>
  <c r="E36" i="4"/>
  <c r="B37" i="4"/>
  <c r="F32" i="6" l="1"/>
  <c r="E33" i="6"/>
  <c r="C33" i="6"/>
  <c r="B34" i="6"/>
  <c r="E33" i="2"/>
  <c r="C33" i="2"/>
  <c r="B34" i="2"/>
  <c r="F36" i="4"/>
  <c r="E37" i="4"/>
  <c r="B38" i="4"/>
  <c r="C37" i="4"/>
  <c r="E34" i="6" l="1"/>
  <c r="B35" i="6"/>
  <c r="C34" i="6"/>
  <c r="F33" i="6"/>
  <c r="E34" i="2"/>
  <c r="F34" i="2" s="1"/>
  <c r="C34" i="2"/>
  <c r="B35" i="2"/>
  <c r="F33" i="2"/>
  <c r="C38" i="4"/>
  <c r="B39" i="4"/>
  <c r="E38" i="4"/>
  <c r="F38" i="4" s="1"/>
  <c r="F37" i="4"/>
  <c r="B36" i="6" l="1"/>
  <c r="C35" i="6"/>
  <c r="E35" i="6"/>
  <c r="F35" i="6" s="1"/>
  <c r="F34" i="6"/>
  <c r="E35" i="2"/>
  <c r="F35" i="2" s="1"/>
  <c r="C35" i="2"/>
  <c r="B36" i="2"/>
  <c r="B40" i="4"/>
  <c r="C39" i="4"/>
  <c r="E39" i="4"/>
  <c r="B37" i="6" l="1"/>
  <c r="C36" i="6"/>
  <c r="E36" i="6"/>
  <c r="F36" i="6" s="1"/>
  <c r="E36" i="2"/>
  <c r="C36" i="2"/>
  <c r="B37" i="2"/>
  <c r="F39" i="4"/>
  <c r="B41" i="4"/>
  <c r="E40" i="4"/>
  <c r="C40" i="4"/>
  <c r="E37" i="6" l="1"/>
  <c r="F37" i="6" s="1"/>
  <c r="C37" i="6"/>
  <c r="B38" i="6"/>
  <c r="F36" i="2"/>
  <c r="E37" i="2"/>
  <c r="C37" i="2"/>
  <c r="B38" i="2"/>
  <c r="E41" i="4"/>
  <c r="B42" i="4"/>
  <c r="C41" i="4"/>
  <c r="F40" i="4"/>
  <c r="E38" i="6" l="1"/>
  <c r="B39" i="6"/>
  <c r="C38" i="6"/>
  <c r="E38" i="2"/>
  <c r="C38" i="2"/>
  <c r="B39" i="2"/>
  <c r="F37" i="2"/>
  <c r="B43" i="4"/>
  <c r="E42" i="4"/>
  <c r="C42" i="4"/>
  <c r="F41" i="4"/>
  <c r="B40" i="6" l="1"/>
  <c r="C39" i="6"/>
  <c r="E39" i="6"/>
  <c r="F38" i="6"/>
  <c r="E39" i="2"/>
  <c r="F39" i="2" s="1"/>
  <c r="C39" i="2"/>
  <c r="B40" i="2"/>
  <c r="F38" i="2"/>
  <c r="B44" i="4"/>
  <c r="C43" i="4"/>
  <c r="E43" i="4"/>
  <c r="F43" i="4" s="1"/>
  <c r="F42" i="4"/>
  <c r="F39" i="6" l="1"/>
  <c r="E40" i="6"/>
  <c r="B41" i="6"/>
  <c r="C40" i="6"/>
  <c r="E40" i="2"/>
  <c r="C40" i="2"/>
  <c r="B41" i="2"/>
  <c r="E44" i="4"/>
  <c r="B45" i="4"/>
  <c r="C44" i="4"/>
  <c r="B42" i="6" l="1"/>
  <c r="E41" i="6"/>
  <c r="C41" i="6"/>
  <c r="F40" i="6"/>
  <c r="F40" i="2"/>
  <c r="C41" i="2"/>
  <c r="E41" i="2"/>
  <c r="B42" i="2"/>
  <c r="F44" i="4"/>
  <c r="E45" i="4"/>
  <c r="B46" i="4"/>
  <c r="C45" i="4"/>
  <c r="F41" i="6" l="1"/>
  <c r="B43" i="6"/>
  <c r="C42" i="6"/>
  <c r="E42" i="6"/>
  <c r="E42" i="2"/>
  <c r="F42" i="2" s="1"/>
  <c r="C42" i="2"/>
  <c r="B43" i="2"/>
  <c r="F41" i="2"/>
  <c r="B47" i="4"/>
  <c r="C46" i="4"/>
  <c r="E46" i="4"/>
  <c r="F46" i="4" s="1"/>
  <c r="F45" i="4"/>
  <c r="E43" i="6" l="1"/>
  <c r="F43" i="6" s="1"/>
  <c r="C43" i="6"/>
  <c r="B44" i="6"/>
  <c r="F42" i="6"/>
  <c r="E43" i="2"/>
  <c r="F43" i="2" s="1"/>
  <c r="C43" i="2"/>
  <c r="B44" i="2"/>
  <c r="B48" i="4"/>
  <c r="C47" i="4"/>
  <c r="E47" i="4"/>
  <c r="F47" i="4" s="1"/>
  <c r="E44" i="6" l="1"/>
  <c r="F44" i="6" s="1"/>
  <c r="B45" i="6"/>
  <c r="C44" i="6"/>
  <c r="E44" i="2"/>
  <c r="F44" i="2" s="1"/>
  <c r="C44" i="2"/>
  <c r="B45" i="2"/>
  <c r="E48" i="4"/>
  <c r="B49" i="4"/>
  <c r="C48" i="4"/>
  <c r="C45" i="6" l="1"/>
  <c r="B46" i="6"/>
  <c r="E45" i="6"/>
  <c r="F45" i="6" s="1"/>
  <c r="C45" i="2"/>
  <c r="E45" i="2"/>
  <c r="B46" i="2"/>
  <c r="F48" i="4"/>
  <c r="E49" i="4"/>
  <c r="B50" i="4"/>
  <c r="C49" i="4"/>
  <c r="B47" i="6" l="1"/>
  <c r="C46" i="6"/>
  <c r="E46" i="6"/>
  <c r="F45" i="2"/>
  <c r="E46" i="2"/>
  <c r="C46" i="2"/>
  <c r="B47" i="2"/>
  <c r="B51" i="4"/>
  <c r="C50" i="4"/>
  <c r="E50" i="4"/>
  <c r="F50" i="4" s="1"/>
  <c r="F49" i="4"/>
  <c r="F46" i="6" l="1"/>
  <c r="B48" i="6"/>
  <c r="E47" i="6"/>
  <c r="F47" i="6" s="1"/>
  <c r="C47" i="6"/>
  <c r="E47" i="2"/>
  <c r="C47" i="2"/>
  <c r="B48" i="2"/>
  <c r="F46" i="2"/>
  <c r="B52" i="4"/>
  <c r="C51" i="4"/>
  <c r="E51" i="4"/>
  <c r="F51" i="4" s="1"/>
  <c r="B49" i="6" l="1"/>
  <c r="C48" i="6"/>
  <c r="E48" i="6"/>
  <c r="E48" i="2"/>
  <c r="F48" i="2" s="1"/>
  <c r="C48" i="2"/>
  <c r="B49" i="2"/>
  <c r="F47" i="2"/>
  <c r="E52" i="4"/>
  <c r="C52" i="4"/>
  <c r="B53" i="4"/>
  <c r="B50" i="6" l="1"/>
  <c r="E49" i="6"/>
  <c r="F49" i="6" s="1"/>
  <c r="C49" i="6"/>
  <c r="F48" i="6"/>
  <c r="E49" i="2"/>
  <c r="F49" i="2" s="1"/>
  <c r="C49" i="2"/>
  <c r="B50" i="2"/>
  <c r="F52" i="4"/>
  <c r="E53" i="4"/>
  <c r="B54" i="4"/>
  <c r="C53" i="4"/>
  <c r="B51" i="6" l="1"/>
  <c r="E50" i="6"/>
  <c r="C50" i="6"/>
  <c r="E50" i="2"/>
  <c r="C50" i="2"/>
  <c r="B51" i="2"/>
  <c r="B55" i="4"/>
  <c r="C54" i="4"/>
  <c r="E54" i="4"/>
  <c r="F53" i="4"/>
  <c r="E51" i="6" l="1"/>
  <c r="C51" i="6"/>
  <c r="B52" i="6"/>
  <c r="F50" i="6"/>
  <c r="F50" i="2"/>
  <c r="E51" i="2"/>
  <c r="F51" i="2" s="1"/>
  <c r="C51" i="2"/>
  <c r="B52" i="2"/>
  <c r="F54" i="4"/>
  <c r="B56" i="4"/>
  <c r="C55" i="4"/>
  <c r="E55" i="4"/>
  <c r="F51" i="6" l="1"/>
  <c r="C52" i="6"/>
  <c r="E52" i="6"/>
  <c r="F52" i="6" s="1"/>
  <c r="B53" i="6"/>
  <c r="E52" i="2"/>
  <c r="C52" i="2"/>
  <c r="B53" i="2"/>
  <c r="F55" i="4"/>
  <c r="E56" i="4"/>
  <c r="C56" i="4"/>
  <c r="B57" i="4"/>
  <c r="B54" i="6" l="1"/>
  <c r="C53" i="6"/>
  <c r="E53" i="6"/>
  <c r="F53" i="6" s="1"/>
  <c r="F52" i="2"/>
  <c r="E53" i="2"/>
  <c r="C53" i="2"/>
  <c r="B54" i="2"/>
  <c r="E57" i="4"/>
  <c r="B58" i="4"/>
  <c r="C57" i="4"/>
  <c r="F56" i="4"/>
  <c r="B55" i="6" l="1"/>
  <c r="C54" i="6"/>
  <c r="E54" i="6"/>
  <c r="F54" i="6" s="1"/>
  <c r="E54" i="2"/>
  <c r="F54" i="2" s="1"/>
  <c r="C54" i="2"/>
  <c r="B55" i="2"/>
  <c r="F53" i="2"/>
  <c r="B59" i="4"/>
  <c r="C58" i="4"/>
  <c r="E58" i="4"/>
  <c r="F58" i="4" s="1"/>
  <c r="F57" i="4"/>
  <c r="E55" i="6" l="1"/>
  <c r="B56" i="6"/>
  <c r="C55" i="6"/>
  <c r="E55" i="2"/>
  <c r="C55" i="2"/>
  <c r="B56" i="2"/>
  <c r="B60" i="4"/>
  <c r="C59" i="4"/>
  <c r="E59" i="4"/>
  <c r="F55" i="6" l="1"/>
  <c r="E56" i="6"/>
  <c r="F56" i="6" s="1"/>
  <c r="B57" i="6"/>
  <c r="C56" i="6"/>
  <c r="F55" i="2"/>
  <c r="E56" i="2"/>
  <c r="C56" i="2"/>
  <c r="B57" i="2"/>
  <c r="E60" i="4"/>
  <c r="F60" i="4" s="1"/>
  <c r="B61" i="4"/>
  <c r="C60" i="4"/>
  <c r="F59" i="4"/>
  <c r="B58" i="6" l="1"/>
  <c r="C57" i="6"/>
  <c r="E57" i="6"/>
  <c r="F57" i="6" s="1"/>
  <c r="C57" i="2"/>
  <c r="E57" i="2"/>
  <c r="F57" i="2" s="1"/>
  <c r="B58" i="2"/>
  <c r="F56" i="2"/>
  <c r="E61" i="4"/>
  <c r="B62" i="4"/>
  <c r="C61" i="4"/>
  <c r="B59" i="6" l="1"/>
  <c r="C58" i="6"/>
  <c r="E58" i="6"/>
  <c r="F58" i="6" s="1"/>
  <c r="E58" i="2"/>
  <c r="C58" i="2"/>
  <c r="B59" i="2"/>
  <c r="F61" i="4"/>
  <c r="B63" i="4"/>
  <c r="C62" i="4"/>
  <c r="E62" i="4"/>
  <c r="F62" i="4" s="1"/>
  <c r="E59" i="6" l="1"/>
  <c r="C59" i="6"/>
  <c r="B60" i="6"/>
  <c r="F58" i="2"/>
  <c r="E59" i="2"/>
  <c r="F59" i="2" s="1"/>
  <c r="C59" i="2"/>
  <c r="B60" i="2"/>
  <c r="B64" i="4"/>
  <c r="C63" i="4"/>
  <c r="E63" i="4"/>
  <c r="F63" i="4" s="1"/>
  <c r="E60" i="6" l="1"/>
  <c r="B61" i="6"/>
  <c r="C60" i="6"/>
  <c r="F59" i="6"/>
  <c r="E60" i="2"/>
  <c r="F60" i="2" s="1"/>
  <c r="C60" i="2"/>
  <c r="B61" i="2"/>
  <c r="E64" i="4"/>
  <c r="B65" i="4"/>
  <c r="C64" i="4"/>
  <c r="F60" i="6" l="1"/>
  <c r="B62" i="6"/>
  <c r="C61" i="6"/>
  <c r="E61" i="6"/>
  <c r="F61" i="6" s="1"/>
  <c r="C61" i="2"/>
  <c r="E61" i="2"/>
  <c r="B62" i="2"/>
  <c r="E65" i="4"/>
  <c r="F65" i="4" s="1"/>
  <c r="B66" i="4"/>
  <c r="C65" i="4"/>
  <c r="F64" i="4"/>
  <c r="B63" i="6" l="1"/>
  <c r="C62" i="6"/>
  <c r="E62" i="6"/>
  <c r="F61" i="2"/>
  <c r="E62" i="2"/>
  <c r="F62" i="2" s="1"/>
  <c r="C62" i="2"/>
  <c r="B63" i="2"/>
  <c r="B67" i="4"/>
  <c r="C66" i="4"/>
  <c r="E66" i="4"/>
  <c r="F62" i="6" l="1"/>
  <c r="E63" i="6"/>
  <c r="B64" i="6"/>
  <c r="C63" i="6"/>
  <c r="E63" i="2"/>
  <c r="F63" i="2" s="1"/>
  <c r="C63" i="2"/>
  <c r="B64" i="2"/>
  <c r="B68" i="4"/>
  <c r="C67" i="4"/>
  <c r="E67" i="4"/>
  <c r="F66" i="4"/>
  <c r="F63" i="6" l="1"/>
  <c r="E64" i="6"/>
  <c r="B65" i="6"/>
  <c r="C64" i="6"/>
  <c r="E64" i="2"/>
  <c r="F64" i="2" s="1"/>
  <c r="C64" i="2"/>
  <c r="B65" i="2"/>
  <c r="F67" i="4"/>
  <c r="E68" i="4"/>
  <c r="C68" i="4"/>
  <c r="B69" i="4"/>
  <c r="F64" i="6" l="1"/>
  <c r="B66" i="6"/>
  <c r="C65" i="6"/>
  <c r="E65" i="6"/>
  <c r="F65" i="6" s="1"/>
  <c r="E65" i="2"/>
  <c r="F65" i="2" s="1"/>
  <c r="C65" i="2"/>
  <c r="B66" i="2"/>
  <c r="F68" i="4"/>
  <c r="E69" i="4"/>
  <c r="B70" i="4"/>
  <c r="C69" i="4"/>
  <c r="B67" i="6" l="1"/>
  <c r="C66" i="6"/>
  <c r="E66" i="6"/>
  <c r="F66" i="6" s="1"/>
  <c r="E66" i="2"/>
  <c r="C66" i="2"/>
  <c r="B67" i="2"/>
  <c r="F69" i="4"/>
  <c r="B71" i="4"/>
  <c r="C70" i="4"/>
  <c r="E70" i="4"/>
  <c r="F70" i="4" s="1"/>
  <c r="E67" i="6" l="1"/>
  <c r="F67" i="6" s="1"/>
  <c r="B68" i="6"/>
  <c r="C67" i="6"/>
  <c r="F66" i="2"/>
  <c r="E67" i="2"/>
  <c r="F67" i="2" s="1"/>
  <c r="C67" i="2"/>
  <c r="B68" i="2"/>
  <c r="B72" i="4"/>
  <c r="C71" i="4"/>
  <c r="E71" i="4"/>
  <c r="F71" i="4" s="1"/>
  <c r="E68" i="6" l="1"/>
  <c r="B69" i="6"/>
  <c r="C68" i="6"/>
  <c r="E68" i="2"/>
  <c r="C68" i="2"/>
  <c r="B69" i="2"/>
  <c r="E72" i="4"/>
  <c r="F72" i="4" s="1"/>
  <c r="C72" i="4"/>
  <c r="B73" i="4"/>
  <c r="B70" i="6" l="1"/>
  <c r="C69" i="6"/>
  <c r="E69" i="6"/>
  <c r="F68" i="6"/>
  <c r="F68" i="2"/>
  <c r="E69" i="2"/>
  <c r="F69" i="2" s="1"/>
  <c r="C69" i="2"/>
  <c r="B70" i="2"/>
  <c r="E73" i="4"/>
  <c r="F73" i="4" s="1"/>
  <c r="B74" i="4"/>
  <c r="C73" i="4"/>
  <c r="F69" i="6" l="1"/>
  <c r="B71" i="6"/>
  <c r="C70" i="6"/>
  <c r="E70" i="6"/>
  <c r="E70" i="2"/>
  <c r="C70" i="2"/>
  <c r="B71" i="2"/>
  <c r="B75" i="4"/>
  <c r="C74" i="4"/>
  <c r="E74" i="4"/>
  <c r="E71" i="6" l="1"/>
  <c r="B72" i="6"/>
  <c r="C71" i="6"/>
  <c r="F70" i="6"/>
  <c r="F70" i="2"/>
  <c r="E71" i="2"/>
  <c r="C71" i="2"/>
  <c r="B72" i="2"/>
  <c r="B76" i="4"/>
  <c r="C75" i="4"/>
  <c r="E75" i="4"/>
  <c r="F74" i="4"/>
  <c r="F71" i="6" l="1"/>
  <c r="E72" i="6"/>
  <c r="B73" i="6"/>
  <c r="C72" i="6"/>
  <c r="F71" i="2"/>
  <c r="E72" i="2"/>
  <c r="C72" i="2"/>
  <c r="B73" i="2"/>
  <c r="E76" i="4"/>
  <c r="B77" i="4"/>
  <c r="C76" i="4"/>
  <c r="F75" i="4"/>
  <c r="F72" i="6" l="1"/>
  <c r="B74" i="6"/>
  <c r="C73" i="6"/>
  <c r="E73" i="6"/>
  <c r="F76" i="4"/>
  <c r="F72" i="2"/>
  <c r="C73" i="2"/>
  <c r="E73" i="2"/>
  <c r="B74" i="2"/>
  <c r="E77" i="4"/>
  <c r="B78" i="4"/>
  <c r="C77" i="4"/>
  <c r="F73" i="6" l="1"/>
  <c r="B75" i="6"/>
  <c r="C74" i="6"/>
  <c r="E74" i="6"/>
  <c r="F73" i="2"/>
  <c r="F77" i="4"/>
  <c r="E74" i="2"/>
  <c r="F74" i="2" s="1"/>
  <c r="C74" i="2"/>
  <c r="B75" i="2"/>
  <c r="B79" i="4"/>
  <c r="C78" i="4"/>
  <c r="E78" i="4"/>
  <c r="F74" i="6" l="1"/>
  <c r="E75" i="6"/>
  <c r="C75" i="6"/>
  <c r="B76" i="6"/>
  <c r="F78" i="4"/>
  <c r="E75" i="2"/>
  <c r="C75" i="2"/>
  <c r="B76" i="2"/>
  <c r="B80" i="4"/>
  <c r="C79" i="4"/>
  <c r="E79" i="4"/>
  <c r="F75" i="6" l="1"/>
  <c r="E76" i="6"/>
  <c r="B77" i="6"/>
  <c r="C76" i="6"/>
  <c r="F75" i="2"/>
  <c r="F79" i="4"/>
  <c r="E76" i="2"/>
  <c r="F76" i="2" s="1"/>
  <c r="C76" i="2"/>
  <c r="B77" i="2"/>
  <c r="E80" i="4"/>
  <c r="B81" i="4"/>
  <c r="C80" i="4"/>
  <c r="F76" i="6" l="1"/>
  <c r="B78" i="6"/>
  <c r="C77" i="6"/>
  <c r="E77" i="6"/>
  <c r="F80" i="4"/>
  <c r="C77" i="2"/>
  <c r="E77" i="2"/>
  <c r="B78" i="2"/>
  <c r="E81" i="4"/>
  <c r="B82" i="4"/>
  <c r="C81" i="4"/>
  <c r="F77" i="2" l="1"/>
  <c r="F77" i="6"/>
  <c r="B79" i="6"/>
  <c r="C78" i="6"/>
  <c r="E78" i="6"/>
  <c r="F81" i="4"/>
  <c r="E78" i="2"/>
  <c r="C78" i="2"/>
  <c r="B79" i="2"/>
  <c r="B83" i="4"/>
  <c r="C82" i="4"/>
  <c r="E82" i="4"/>
  <c r="F78" i="2" l="1"/>
  <c r="F78" i="6"/>
  <c r="E79" i="6"/>
  <c r="C79" i="6"/>
  <c r="B80" i="6"/>
  <c r="F82" i="4"/>
  <c r="E79" i="2"/>
  <c r="C79" i="2"/>
  <c r="B80" i="2"/>
  <c r="B84" i="4"/>
  <c r="C83" i="4"/>
  <c r="E83" i="4"/>
  <c r="F79" i="2" l="1"/>
  <c r="F79" i="6"/>
  <c r="E80" i="6"/>
  <c r="B81" i="6"/>
  <c r="C80" i="6"/>
  <c r="F83" i="4"/>
  <c r="E80" i="2"/>
  <c r="C80" i="2"/>
  <c r="B81" i="2"/>
  <c r="E84" i="4"/>
  <c r="C84" i="4"/>
  <c r="B85" i="4"/>
  <c r="F80" i="2" l="1"/>
  <c r="F80" i="6"/>
  <c r="B82" i="6"/>
  <c r="C81" i="6"/>
  <c r="E81" i="6"/>
  <c r="F84" i="4"/>
  <c r="E81" i="2"/>
  <c r="F82" i="2" s="1"/>
  <c r="C81" i="2"/>
  <c r="B82" i="2"/>
  <c r="E85" i="4"/>
  <c r="B86" i="4"/>
  <c r="C85" i="4"/>
  <c r="F81" i="2" l="1"/>
  <c r="F81" i="6"/>
  <c r="B83" i="6"/>
  <c r="C82" i="6"/>
  <c r="E82" i="6"/>
  <c r="F85" i="4"/>
  <c r="E82" i="2"/>
  <c r="F83" i="2" s="1"/>
  <c r="C82" i="2"/>
  <c r="B83" i="2"/>
  <c r="E86" i="4"/>
  <c r="C86" i="4"/>
  <c r="B87" i="4"/>
  <c r="F82" i="6" l="1"/>
  <c r="E83" i="6"/>
  <c r="B84" i="6"/>
  <c r="C83" i="6"/>
  <c r="F86" i="4"/>
  <c r="E83" i="2"/>
  <c r="F84" i="2" s="1"/>
  <c r="C83" i="2"/>
  <c r="B84" i="2"/>
  <c r="E87" i="4"/>
  <c r="C87" i="4"/>
  <c r="B88" i="4"/>
  <c r="F83" i="6" l="1"/>
  <c r="E84" i="6"/>
  <c r="B85" i="6"/>
  <c r="C84" i="6"/>
  <c r="F87" i="4"/>
  <c r="E84" i="2"/>
  <c r="F85" i="2" s="1"/>
  <c r="C84" i="2"/>
  <c r="B85" i="2"/>
  <c r="B89" i="4"/>
  <c r="C88" i="4"/>
  <c r="E88" i="4"/>
  <c r="F84" i="6" l="1"/>
  <c r="B86" i="6"/>
  <c r="C85" i="6"/>
  <c r="E85" i="6"/>
  <c r="F88" i="4"/>
  <c r="E85" i="2"/>
  <c r="F86" i="2" s="1"/>
  <c r="C85" i="2"/>
  <c r="B86" i="2"/>
  <c r="E89" i="4"/>
  <c r="C89" i="4"/>
  <c r="B90" i="4"/>
  <c r="F85" i="6" l="1"/>
  <c r="B87" i="6"/>
  <c r="C86" i="6"/>
  <c r="E86" i="6"/>
  <c r="F89" i="4"/>
  <c r="E86" i="2"/>
  <c r="F87" i="2" s="1"/>
  <c r="C86" i="2"/>
  <c r="B87" i="2"/>
  <c r="B91" i="4"/>
  <c r="E90" i="4"/>
  <c r="C90" i="4"/>
  <c r="F86" i="6" l="1"/>
  <c r="E87" i="6"/>
  <c r="F88" i="6" s="1"/>
  <c r="B88" i="6"/>
  <c r="C87" i="6"/>
  <c r="F90" i="4"/>
  <c r="E87" i="2"/>
  <c r="F88" i="2" s="1"/>
  <c r="C87" i="2"/>
  <c r="B88" i="2"/>
  <c r="B92" i="4"/>
  <c r="E91" i="4"/>
  <c r="C91" i="4"/>
  <c r="F87" i="6" l="1"/>
  <c r="E88" i="6"/>
  <c r="F89" i="6" s="1"/>
  <c r="B89" i="6"/>
  <c r="C88" i="6"/>
  <c r="F91" i="4"/>
  <c r="E88" i="2"/>
  <c r="F89" i="2" s="1"/>
  <c r="C88" i="2"/>
  <c r="B89" i="2"/>
  <c r="E92" i="4"/>
  <c r="B93" i="4"/>
  <c r="C92" i="4"/>
  <c r="B90" i="6" l="1"/>
  <c r="E89" i="6"/>
  <c r="F90" i="6" s="1"/>
  <c r="C89" i="6"/>
  <c r="F92" i="4"/>
  <c r="C89" i="2"/>
  <c r="E89" i="2"/>
  <c r="F90" i="2" s="1"/>
  <c r="B90" i="2"/>
  <c r="B94" i="4"/>
  <c r="E93" i="4"/>
  <c r="C93" i="4"/>
  <c r="B91" i="6" l="1"/>
  <c r="E90" i="6"/>
  <c r="F91" i="6" s="1"/>
  <c r="C90" i="6"/>
  <c r="F93" i="4"/>
  <c r="E90" i="2"/>
  <c r="F91" i="2" s="1"/>
  <c r="C90" i="2"/>
  <c r="B91" i="2"/>
  <c r="B95" i="4"/>
  <c r="C94" i="4"/>
  <c r="E94" i="4"/>
  <c r="E91" i="6" l="1"/>
  <c r="F92" i="6" s="1"/>
  <c r="B92" i="6"/>
  <c r="C91" i="6"/>
  <c r="F94" i="4"/>
  <c r="E91" i="2"/>
  <c r="F92" i="2" s="1"/>
  <c r="C91" i="2"/>
  <c r="B92" i="2"/>
  <c r="E95" i="4"/>
  <c r="C95" i="4"/>
  <c r="B96" i="4"/>
  <c r="E92" i="6" l="1"/>
  <c r="F93" i="6" s="1"/>
  <c r="C92" i="6"/>
  <c r="B93" i="6"/>
  <c r="F95" i="4"/>
  <c r="E92" i="2"/>
  <c r="F93" i="2" s="1"/>
  <c r="C92" i="2"/>
  <c r="B93" i="2"/>
  <c r="E96" i="4"/>
  <c r="B97" i="4"/>
  <c r="C96" i="4"/>
  <c r="B94" i="6" l="1"/>
  <c r="C93" i="6"/>
  <c r="E93" i="6"/>
  <c r="F94" i="6" s="1"/>
  <c r="F96" i="4"/>
  <c r="C93" i="2"/>
  <c r="E93" i="2"/>
  <c r="F94" i="2" s="1"/>
  <c r="B94" i="2"/>
  <c r="C97" i="4"/>
  <c r="B98" i="4"/>
  <c r="E97" i="4"/>
  <c r="C94" i="6" l="1"/>
  <c r="B95" i="6"/>
  <c r="E94" i="6"/>
  <c r="F95" i="6" s="1"/>
  <c r="F97" i="4"/>
  <c r="E94" i="2"/>
  <c r="F95" i="2" s="1"/>
  <c r="C94" i="2"/>
  <c r="B95" i="2"/>
  <c r="B99" i="4"/>
  <c r="C98" i="4"/>
  <c r="E98" i="4"/>
  <c r="F99" i="4" s="1"/>
  <c r="E95" i="6" l="1"/>
  <c r="F96" i="6" s="1"/>
  <c r="B96" i="6"/>
  <c r="C95" i="6"/>
  <c r="F98" i="4"/>
  <c r="E95" i="2"/>
  <c r="F96" i="2" s="1"/>
  <c r="C95" i="2"/>
  <c r="B96" i="2"/>
  <c r="B100" i="4"/>
  <c r="E99" i="4"/>
  <c r="F100" i="4" s="1"/>
  <c r="C99" i="4"/>
  <c r="B97" i="6" l="1"/>
  <c r="C96" i="6"/>
  <c r="E96" i="6"/>
  <c r="F97" i="6" s="1"/>
  <c r="E96" i="2"/>
  <c r="F97" i="2" s="1"/>
  <c r="C96" i="2"/>
  <c r="B97" i="2"/>
  <c r="E100" i="4"/>
  <c r="F101" i="4" s="1"/>
  <c r="B101" i="4"/>
  <c r="C100" i="4"/>
  <c r="B98" i="6" l="1"/>
  <c r="C97" i="6"/>
  <c r="E97" i="6"/>
  <c r="F98" i="6" s="1"/>
  <c r="E97" i="2"/>
  <c r="F98" i="2" s="1"/>
  <c r="C97" i="2"/>
  <c r="B98" i="2"/>
  <c r="B102" i="4"/>
  <c r="E101" i="4"/>
  <c r="F102" i="4" s="1"/>
  <c r="C101" i="4"/>
  <c r="E98" i="6" l="1"/>
  <c r="F99" i="6" s="1"/>
  <c r="B99" i="6"/>
  <c r="C98" i="6"/>
  <c r="E98" i="2"/>
  <c r="F99" i="2" s="1"/>
  <c r="C98" i="2"/>
  <c r="B99" i="2"/>
  <c r="B103" i="4"/>
  <c r="C102" i="4"/>
  <c r="E102" i="4"/>
  <c r="F103" i="4" s="1"/>
  <c r="E99" i="6" l="1"/>
  <c r="F100" i="6" s="1"/>
  <c r="B100" i="6"/>
  <c r="C99" i="6"/>
  <c r="E99" i="2"/>
  <c r="F100" i="2" s="1"/>
  <c r="C99" i="2"/>
  <c r="B100" i="2"/>
  <c r="E103" i="4"/>
  <c r="F104" i="4" s="1"/>
  <c r="C103" i="4"/>
  <c r="B104" i="4"/>
  <c r="B101" i="6" l="1"/>
  <c r="C100" i="6"/>
  <c r="E100" i="6"/>
  <c r="F101" i="6" s="1"/>
  <c r="E100" i="2"/>
  <c r="F101" i="2" s="1"/>
  <c r="C100" i="2"/>
  <c r="B101" i="2"/>
  <c r="E104" i="4"/>
  <c r="F105" i="4" s="1"/>
  <c r="B105" i="4"/>
  <c r="C104" i="4"/>
  <c r="B102" i="6" l="1"/>
  <c r="C101" i="6"/>
  <c r="E101" i="6"/>
  <c r="F102" i="6" s="1"/>
  <c r="E101" i="2"/>
  <c r="F102" i="2" s="1"/>
  <c r="C101" i="2"/>
  <c r="B102" i="2"/>
  <c r="C105" i="4"/>
  <c r="B106" i="4"/>
  <c r="E105" i="4"/>
  <c r="F106" i="4" s="1"/>
  <c r="E102" i="6" l="1"/>
  <c r="F103" i="6" s="1"/>
  <c r="C102" i="6"/>
  <c r="B103" i="6"/>
  <c r="E102" i="2"/>
  <c r="F103" i="2" s="1"/>
  <c r="C102" i="2"/>
  <c r="B103" i="2"/>
  <c r="B107" i="4"/>
  <c r="C106" i="4"/>
  <c r="E106" i="4"/>
  <c r="F107" i="4" s="1"/>
  <c r="E103" i="6" l="1"/>
  <c r="F104" i="6" s="1"/>
  <c r="B104" i="6"/>
  <c r="C103" i="6"/>
  <c r="E103" i="2"/>
  <c r="F104" i="2" s="1"/>
  <c r="C103" i="2"/>
  <c r="B104" i="2"/>
  <c r="B108" i="4"/>
  <c r="E107" i="4"/>
  <c r="F108" i="4" s="1"/>
  <c r="C107" i="4"/>
  <c r="B105" i="6" l="1"/>
  <c r="C104" i="6"/>
  <c r="E104" i="6"/>
  <c r="F105" i="6" s="1"/>
  <c r="E104" i="2"/>
  <c r="F105" i="2" s="1"/>
  <c r="C104" i="2"/>
  <c r="B105" i="2"/>
  <c r="E108" i="4"/>
  <c r="F109" i="4" s="1"/>
  <c r="B109" i="4"/>
  <c r="C108" i="4"/>
  <c r="B106" i="6" l="1"/>
  <c r="C105" i="6"/>
  <c r="E105" i="6"/>
  <c r="F106" i="6" s="1"/>
  <c r="C105" i="2"/>
  <c r="E105" i="2"/>
  <c r="F106" i="2" s="1"/>
  <c r="B106" i="2"/>
  <c r="B110" i="4"/>
  <c r="E109" i="4"/>
  <c r="F110" i="4" s="1"/>
  <c r="C109" i="4"/>
  <c r="E106" i="6" l="1"/>
  <c r="F107" i="6" s="1"/>
  <c r="B107" i="6"/>
  <c r="C106" i="6"/>
  <c r="E106" i="2"/>
  <c r="F107" i="2" s="1"/>
  <c r="C106" i="2"/>
  <c r="B107" i="2"/>
  <c r="B111" i="4"/>
  <c r="C110" i="4"/>
  <c r="E110" i="4"/>
  <c r="F111" i="4" s="1"/>
  <c r="E107" i="6" l="1"/>
  <c r="F108" i="6" s="1"/>
  <c r="B108" i="6"/>
  <c r="C107" i="6"/>
  <c r="E107" i="2"/>
  <c r="F108" i="2" s="1"/>
  <c r="C107" i="2"/>
  <c r="B108" i="2"/>
  <c r="E111" i="4"/>
  <c r="F112" i="4" s="1"/>
  <c r="B112" i="4"/>
  <c r="C111" i="4"/>
  <c r="B109" i="6" l="1"/>
  <c r="C108" i="6"/>
  <c r="E108" i="6"/>
  <c r="F109" i="6" s="1"/>
  <c r="E108" i="2"/>
  <c r="F109" i="2" s="1"/>
  <c r="C108" i="2"/>
  <c r="B109" i="2"/>
  <c r="E112" i="4"/>
  <c r="F113" i="4" s="1"/>
  <c r="B113" i="4"/>
  <c r="C112" i="4"/>
  <c r="B110" i="6" l="1"/>
  <c r="C109" i="6"/>
  <c r="E109" i="6"/>
  <c r="F110" i="6" s="1"/>
  <c r="C109" i="2"/>
  <c r="E109" i="2"/>
  <c r="F110" i="2" s="1"/>
  <c r="B110" i="2"/>
  <c r="B114" i="4"/>
  <c r="C113" i="4"/>
  <c r="E113" i="4"/>
  <c r="F114" i="4" s="1"/>
  <c r="E110" i="6" l="1"/>
  <c r="F111" i="6" s="1"/>
  <c r="B111" i="6"/>
  <c r="C110" i="6"/>
  <c r="E110" i="2"/>
  <c r="F111" i="2" s="1"/>
  <c r="C110" i="2"/>
  <c r="B111" i="2"/>
  <c r="B115" i="4"/>
  <c r="C114" i="4"/>
  <c r="E114" i="4"/>
  <c r="F115" i="4" s="1"/>
  <c r="E111" i="6" l="1"/>
  <c r="F112" i="6" s="1"/>
  <c r="B112" i="6"/>
  <c r="C111" i="6"/>
  <c r="E111" i="2"/>
  <c r="F112" i="2" s="1"/>
  <c r="C111" i="2"/>
  <c r="B112" i="2"/>
  <c r="E115" i="4"/>
  <c r="F116" i="4" s="1"/>
  <c r="C115" i="4"/>
  <c r="B116" i="4"/>
  <c r="B113" i="6" l="1"/>
  <c r="C112" i="6"/>
  <c r="E112" i="6"/>
  <c r="F113" i="6" s="1"/>
  <c r="E112" i="2"/>
  <c r="F113" i="2" s="1"/>
  <c r="C112" i="2"/>
  <c r="B113" i="2"/>
  <c r="E116" i="4"/>
  <c r="F117" i="4" s="1"/>
  <c r="B117" i="4"/>
  <c r="C116" i="4"/>
  <c r="B114" i="6" l="1"/>
  <c r="C113" i="6"/>
  <c r="E113" i="6"/>
  <c r="F114" i="6" s="1"/>
  <c r="E113" i="2"/>
  <c r="F114" i="2" s="1"/>
  <c r="C113" i="2"/>
  <c r="B114" i="2"/>
  <c r="B118" i="4"/>
  <c r="C117" i="4"/>
  <c r="E117" i="4"/>
  <c r="F118" i="4" s="1"/>
  <c r="E114" i="6" l="1"/>
  <c r="F115" i="6" s="1"/>
  <c r="B115" i="6"/>
  <c r="C114" i="6"/>
  <c r="E114" i="2"/>
  <c r="F115" i="2" s="1"/>
  <c r="C114" i="2"/>
  <c r="B115" i="2"/>
  <c r="B119" i="4"/>
  <c r="C118" i="4"/>
  <c r="E118" i="4"/>
  <c r="F119" i="4" s="1"/>
  <c r="E115" i="6" l="1"/>
  <c r="F116" i="6" s="1"/>
  <c r="B116" i="6"/>
  <c r="C115" i="6"/>
  <c r="E115" i="2"/>
  <c r="F116" i="2" s="1"/>
  <c r="C115" i="2"/>
  <c r="B116" i="2"/>
  <c r="E119" i="4"/>
  <c r="F120" i="4" s="1"/>
  <c r="B120" i="4"/>
  <c r="C119" i="4"/>
  <c r="B117" i="6" l="1"/>
  <c r="C116" i="6"/>
  <c r="E116" i="6"/>
  <c r="F117" i="6" s="1"/>
  <c r="E116" i="2"/>
  <c r="F117" i="2" s="1"/>
  <c r="C116" i="2"/>
  <c r="B117" i="2"/>
  <c r="E120" i="4"/>
  <c r="F121" i="4" s="1"/>
  <c r="B121" i="4"/>
  <c r="C120" i="4"/>
  <c r="C117" i="6" l="1"/>
  <c r="E117" i="6"/>
  <c r="F118" i="6" s="1"/>
  <c r="B118" i="6"/>
  <c r="E117" i="2"/>
  <c r="F118" i="2" s="1"/>
  <c r="C117" i="2"/>
  <c r="B118" i="2"/>
  <c r="B122" i="4"/>
  <c r="C121" i="4"/>
  <c r="E121" i="4"/>
  <c r="F122" i="4" s="1"/>
  <c r="C118" i="6" l="1"/>
  <c r="B119" i="6"/>
  <c r="E118" i="6"/>
  <c r="F119" i="6" s="1"/>
  <c r="E118" i="2"/>
  <c r="F119" i="2" s="1"/>
  <c r="C118" i="2"/>
  <c r="B119" i="2"/>
  <c r="B123" i="4"/>
  <c r="C122" i="4"/>
  <c r="E122" i="4"/>
  <c r="F123" i="4" s="1"/>
  <c r="B120" i="6" l="1"/>
  <c r="C119" i="6"/>
  <c r="E119" i="6"/>
  <c r="F120" i="6" s="1"/>
  <c r="E119" i="2"/>
  <c r="F120" i="2" s="1"/>
  <c r="C119" i="2"/>
  <c r="B120" i="2"/>
  <c r="E123" i="4"/>
  <c r="F124" i="4" s="1"/>
  <c r="B124" i="4"/>
  <c r="C123" i="4"/>
  <c r="C120" i="6" l="1"/>
  <c r="B121" i="6"/>
  <c r="E120" i="6"/>
  <c r="F121" i="6" s="1"/>
  <c r="E120" i="2"/>
  <c r="F121" i="2" s="1"/>
  <c r="C120" i="2"/>
  <c r="B121" i="2"/>
  <c r="E124" i="4"/>
  <c r="F125" i="4" s="1"/>
  <c r="B125" i="4"/>
  <c r="C124" i="4"/>
  <c r="C121" i="6" l="1"/>
  <c r="E121" i="6"/>
  <c r="F122" i="6" s="1"/>
  <c r="B122" i="6"/>
  <c r="C121" i="2"/>
  <c r="E121" i="2"/>
  <c r="F122" i="2" s="1"/>
  <c r="B122" i="2"/>
  <c r="B126" i="4"/>
  <c r="C125" i="4"/>
  <c r="E125" i="4"/>
  <c r="F126" i="4" s="1"/>
  <c r="B123" i="6" l="1"/>
  <c r="C122" i="6"/>
  <c r="E122" i="6"/>
  <c r="F123" i="6" s="1"/>
  <c r="E122" i="2"/>
  <c r="F123" i="2" s="1"/>
  <c r="C122" i="2"/>
  <c r="B123" i="2"/>
  <c r="B127" i="4"/>
  <c r="C126" i="4"/>
  <c r="E126" i="4"/>
  <c r="F127" i="4" s="1"/>
  <c r="B124" i="6" l="1"/>
  <c r="C123" i="6"/>
  <c r="E123" i="6"/>
  <c r="F124" i="6" s="1"/>
  <c r="E123" i="2"/>
  <c r="F124" i="2" s="1"/>
  <c r="C123" i="2"/>
  <c r="B124" i="2"/>
  <c r="E127" i="4"/>
  <c r="F128" i="4" s="1"/>
  <c r="B128" i="4"/>
  <c r="C127" i="4"/>
  <c r="C124" i="6" l="1"/>
  <c r="E124" i="6"/>
  <c r="F125" i="6" s="1"/>
  <c r="B125" i="6"/>
  <c r="E124" i="2"/>
  <c r="F125" i="2" s="1"/>
  <c r="C124" i="2"/>
  <c r="B125" i="2"/>
  <c r="E128" i="4"/>
  <c r="F129" i="4" s="1"/>
  <c r="B129" i="4"/>
  <c r="C128" i="4"/>
  <c r="C125" i="6" l="1"/>
  <c r="E125" i="6"/>
  <c r="F126" i="6" s="1"/>
  <c r="B126" i="6"/>
  <c r="C125" i="2"/>
  <c r="E125" i="2"/>
  <c r="F126" i="2" s="1"/>
  <c r="B126" i="2"/>
  <c r="B130" i="4"/>
  <c r="C129" i="4"/>
  <c r="E129" i="4"/>
  <c r="F130" i="4" s="1"/>
  <c r="B127" i="6" l="1"/>
  <c r="C126" i="6"/>
  <c r="E126" i="6"/>
  <c r="F127" i="6" s="1"/>
  <c r="E126" i="2"/>
  <c r="F127" i="2" s="1"/>
  <c r="C126" i="2"/>
  <c r="B127" i="2"/>
  <c r="B131" i="4"/>
  <c r="C130" i="4"/>
  <c r="E130" i="4"/>
  <c r="F131" i="4" s="1"/>
  <c r="E127" i="6" l="1"/>
  <c r="F128" i="6" s="1"/>
  <c r="B128" i="6"/>
  <c r="C127" i="6"/>
  <c r="E127" i="2"/>
  <c r="F128" i="2" s="1"/>
  <c r="C127" i="2"/>
  <c r="B128" i="2"/>
  <c r="E131" i="4"/>
  <c r="F132" i="4" s="1"/>
  <c r="C131" i="4"/>
  <c r="B132" i="4"/>
  <c r="B129" i="6" l="1"/>
  <c r="E128" i="6"/>
  <c r="F129" i="6" s="1"/>
  <c r="C128" i="6"/>
  <c r="E128" i="2"/>
  <c r="F129" i="2" s="1"/>
  <c r="C128" i="2"/>
  <c r="B129" i="2"/>
  <c r="E132" i="4"/>
  <c r="F133" i="4" s="1"/>
  <c r="B133" i="4"/>
  <c r="C132" i="4"/>
  <c r="B130" i="6" l="1"/>
  <c r="E129" i="6"/>
  <c r="F130" i="6" s="1"/>
  <c r="C129" i="6"/>
  <c r="E129" i="2"/>
  <c r="F130" i="2" s="1"/>
  <c r="C129" i="2"/>
  <c r="B130" i="2"/>
  <c r="B134" i="4"/>
  <c r="C133" i="4"/>
  <c r="E133" i="4"/>
  <c r="F134" i="4" s="1"/>
  <c r="E130" i="6" l="1"/>
  <c r="F131" i="6" s="1"/>
  <c r="B131" i="6"/>
  <c r="C130" i="6"/>
  <c r="E130" i="2"/>
  <c r="F131" i="2" s="1"/>
  <c r="C130" i="2"/>
  <c r="B131" i="2"/>
  <c r="B135" i="4"/>
  <c r="C134" i="4"/>
  <c r="E134" i="4"/>
  <c r="F135" i="4" s="1"/>
  <c r="E131" i="6" l="1"/>
  <c r="F132" i="6" s="1"/>
  <c r="C131" i="6"/>
  <c r="B132" i="6"/>
  <c r="E131" i="2"/>
  <c r="F132" i="2" s="1"/>
  <c r="C131" i="2"/>
  <c r="B132" i="2"/>
  <c r="E135" i="4"/>
  <c r="F136" i="4" s="1"/>
  <c r="B136" i="4"/>
  <c r="C135" i="4"/>
  <c r="B133" i="6" l="1"/>
  <c r="C132" i="6"/>
  <c r="E132" i="6"/>
  <c r="F133" i="6" s="1"/>
  <c r="E132" i="2"/>
  <c r="F133" i="2" s="1"/>
  <c r="C132" i="2"/>
  <c r="B133" i="2"/>
  <c r="E136" i="4"/>
  <c r="F137" i="4" s="1"/>
  <c r="B137" i="4"/>
  <c r="C136" i="4"/>
  <c r="B134" i="6" l="1"/>
  <c r="C133" i="6"/>
  <c r="E133" i="6"/>
  <c r="F134" i="6" s="1"/>
  <c r="E133" i="2"/>
  <c r="F134" i="2" s="1"/>
  <c r="C133" i="2"/>
  <c r="B134" i="2"/>
  <c r="C137" i="4"/>
  <c r="B138" i="4"/>
  <c r="E137" i="4"/>
  <c r="F138" i="4" s="1"/>
  <c r="E134" i="6" l="1"/>
  <c r="F135" i="6" s="1"/>
  <c r="C134" i="6"/>
  <c r="B135" i="6"/>
  <c r="E134" i="2"/>
  <c r="F135" i="2" s="1"/>
  <c r="C134" i="2"/>
  <c r="B135" i="2"/>
  <c r="B139" i="4"/>
  <c r="C138" i="4"/>
  <c r="E138" i="4"/>
  <c r="F139" i="4" s="1"/>
  <c r="B136" i="6" l="1"/>
  <c r="E135" i="6"/>
  <c r="F136" i="6" s="1"/>
  <c r="C135" i="6"/>
  <c r="E135" i="2"/>
  <c r="F136" i="2" s="1"/>
  <c r="C135" i="2"/>
  <c r="B136" i="2"/>
  <c r="B140" i="4"/>
  <c r="E139" i="4"/>
  <c r="F140" i="4" s="1"/>
  <c r="C139" i="4"/>
  <c r="E136" i="6" l="1"/>
  <c r="F137" i="6" s="1"/>
  <c r="C136" i="6"/>
  <c r="B137" i="6"/>
  <c r="E136" i="2"/>
  <c r="F137" i="2" s="1"/>
  <c r="C136" i="2"/>
  <c r="B137" i="2"/>
  <c r="E140" i="4"/>
  <c r="F141" i="4" s="1"/>
  <c r="B141" i="4"/>
  <c r="C140" i="4"/>
  <c r="E137" i="6" l="1"/>
  <c r="F138" i="6" s="1"/>
  <c r="C137" i="6"/>
  <c r="B138" i="6"/>
  <c r="C137" i="2"/>
  <c r="E137" i="2"/>
  <c r="F138" i="2" s="1"/>
  <c r="B138" i="2"/>
  <c r="B142" i="4"/>
  <c r="E141" i="4"/>
  <c r="F142" i="4" s="1"/>
  <c r="C141" i="4"/>
  <c r="E138" i="6" l="1"/>
  <c r="F139" i="6" s="1"/>
  <c r="C138" i="6"/>
  <c r="B139" i="6"/>
  <c r="E138" i="2"/>
  <c r="F139" i="2" s="1"/>
  <c r="C138" i="2"/>
  <c r="B139" i="2"/>
  <c r="B143" i="4"/>
  <c r="C142" i="4"/>
  <c r="E142" i="4"/>
  <c r="F143" i="4" s="1"/>
  <c r="B140" i="6" l="1"/>
  <c r="C139" i="6"/>
  <c r="E139" i="6"/>
  <c r="F140" i="6" s="1"/>
  <c r="E139" i="2"/>
  <c r="F140" i="2" s="1"/>
  <c r="C139" i="2"/>
  <c r="B140" i="2"/>
  <c r="E143" i="4"/>
  <c r="F144" i="4" s="1"/>
  <c r="B144" i="4"/>
  <c r="C143" i="4"/>
  <c r="B141" i="6" l="1"/>
  <c r="C140" i="6"/>
  <c r="E140" i="6"/>
  <c r="F141" i="6" s="1"/>
  <c r="E140" i="2"/>
  <c r="F141" i="2" s="1"/>
  <c r="C140" i="2"/>
  <c r="B141" i="2"/>
  <c r="E144" i="4"/>
  <c r="F145" i="4" s="1"/>
  <c r="B145" i="4"/>
  <c r="C144" i="4"/>
  <c r="E141" i="6" l="1"/>
  <c r="F142" i="6" s="1"/>
  <c r="B142" i="6"/>
  <c r="C141" i="6"/>
  <c r="E141" i="2"/>
  <c r="F142" i="2" s="1"/>
  <c r="C141" i="2"/>
  <c r="B142" i="2"/>
  <c r="B146" i="4"/>
  <c r="C145" i="4"/>
  <c r="E145" i="4"/>
  <c r="F146" i="4" s="1"/>
  <c r="B143" i="6" l="1"/>
  <c r="E142" i="6"/>
  <c r="F143" i="6" s="1"/>
  <c r="C142" i="6"/>
  <c r="E142" i="2"/>
  <c r="F143" i="2" s="1"/>
  <c r="C142" i="2"/>
  <c r="B143" i="2"/>
  <c r="B147" i="4"/>
  <c r="C146" i="4"/>
  <c r="E146" i="4"/>
  <c r="F147" i="4" s="1"/>
  <c r="B144" i="6" l="1"/>
  <c r="C143" i="6"/>
  <c r="E143" i="6"/>
  <c r="F144" i="6" s="1"/>
  <c r="E143" i="2"/>
  <c r="F144" i="2" s="1"/>
  <c r="C143" i="2"/>
  <c r="B144" i="2"/>
  <c r="E147" i="4"/>
  <c r="F148" i="4" s="1"/>
  <c r="B148" i="4"/>
  <c r="C147" i="4"/>
  <c r="B145" i="6" l="1"/>
  <c r="C144" i="6"/>
  <c r="E144" i="6"/>
  <c r="F145" i="6" s="1"/>
  <c r="E144" i="2"/>
  <c r="F145" i="2" s="1"/>
  <c r="C144" i="2"/>
  <c r="B145" i="2"/>
  <c r="E148" i="4"/>
  <c r="F149" i="4" s="1"/>
  <c r="B149" i="4"/>
  <c r="C148" i="4"/>
  <c r="E145" i="6" l="1"/>
  <c r="F146" i="6" s="1"/>
  <c r="C145" i="6"/>
  <c r="B146" i="6"/>
  <c r="E145" i="2"/>
  <c r="F146" i="2" s="1"/>
  <c r="C145" i="2"/>
  <c r="B146" i="2"/>
  <c r="B150" i="4"/>
  <c r="C149" i="4"/>
  <c r="E149" i="4"/>
  <c r="F150" i="4" s="1"/>
  <c r="E146" i="6" l="1"/>
  <c r="F147" i="6" s="1"/>
  <c r="C146" i="6"/>
  <c r="B147" i="6"/>
  <c r="E146" i="2"/>
  <c r="F147" i="2" s="1"/>
  <c r="C146" i="2"/>
  <c r="B147" i="2"/>
  <c r="B151" i="4"/>
  <c r="C150" i="4"/>
  <c r="E150" i="4"/>
  <c r="F151" i="4" s="1"/>
  <c r="E147" i="6" l="1"/>
  <c r="F148" i="6" s="1"/>
  <c r="B148" i="6"/>
  <c r="C147" i="6"/>
  <c r="E147" i="2"/>
  <c r="F148" i="2" s="1"/>
  <c r="C147" i="2"/>
  <c r="B148" i="2"/>
  <c r="E151" i="4"/>
  <c r="F152" i="4" s="1"/>
  <c r="B152" i="4"/>
  <c r="C151" i="4"/>
  <c r="B149" i="6" l="1"/>
  <c r="C148" i="6"/>
  <c r="E148" i="6"/>
  <c r="F149" i="6" s="1"/>
  <c r="E148" i="2"/>
  <c r="F149" i="2" s="1"/>
  <c r="C148" i="2"/>
  <c r="B149" i="2"/>
  <c r="E152" i="4"/>
  <c r="F153" i="4" s="1"/>
  <c r="B153" i="4"/>
  <c r="C152" i="4"/>
  <c r="B150" i="6" l="1"/>
  <c r="E149" i="6"/>
  <c r="F150" i="6" s="1"/>
  <c r="C149" i="6"/>
  <c r="E149" i="2"/>
  <c r="F150" i="2" s="1"/>
  <c r="C149" i="2"/>
  <c r="B150" i="2"/>
  <c r="B154" i="4"/>
  <c r="C153" i="4"/>
  <c r="E153" i="4"/>
  <c r="F154" i="4" s="1"/>
  <c r="E150" i="6" l="1"/>
  <c r="F151" i="6" s="1"/>
  <c r="B151" i="6"/>
  <c r="C150" i="6"/>
  <c r="E150" i="2"/>
  <c r="F151" i="2" s="1"/>
  <c r="C150" i="2"/>
  <c r="B151" i="2"/>
  <c r="B155" i="4"/>
  <c r="C154" i="4"/>
  <c r="E154" i="4"/>
  <c r="F155" i="4" s="1"/>
  <c r="E151" i="6" l="1"/>
  <c r="F152" i="6" s="1"/>
  <c r="B152" i="6"/>
  <c r="C151" i="6"/>
  <c r="E151" i="2"/>
  <c r="F152" i="2" s="1"/>
  <c r="C151" i="2"/>
  <c r="B152" i="2"/>
  <c r="E155" i="4"/>
  <c r="F156" i="4" s="1"/>
  <c r="C155" i="4"/>
  <c r="B156" i="4"/>
  <c r="B153" i="6" l="1"/>
  <c r="E152" i="6"/>
  <c r="F153" i="6" s="1"/>
  <c r="C152" i="6"/>
  <c r="E152" i="2"/>
  <c r="F153" i="2" s="1"/>
  <c r="C152" i="2"/>
  <c r="B153" i="2"/>
  <c r="E156" i="4"/>
  <c r="F157" i="4" s="1"/>
  <c r="B157" i="4"/>
  <c r="C156" i="4"/>
  <c r="B154" i="6" l="1"/>
  <c r="C153" i="6"/>
  <c r="E153" i="6"/>
  <c r="F154" i="6" s="1"/>
  <c r="E153" i="2"/>
  <c r="F154" i="2" s="1"/>
  <c r="C153" i="2"/>
  <c r="B154" i="2"/>
  <c r="B158" i="4"/>
  <c r="C157" i="4"/>
  <c r="E157" i="4"/>
  <c r="F158" i="4" s="1"/>
  <c r="E154" i="6" l="1"/>
  <c r="F155" i="6" s="1"/>
  <c r="B155" i="6"/>
  <c r="C154" i="6"/>
  <c r="E154" i="2"/>
  <c r="F155" i="2" s="1"/>
  <c r="C154" i="2"/>
  <c r="B155" i="2"/>
  <c r="B159" i="4"/>
  <c r="C158" i="4"/>
  <c r="E158" i="4"/>
  <c r="F159" i="4" s="1"/>
  <c r="E155" i="6" l="1"/>
  <c r="F156" i="6" s="1"/>
  <c r="B156" i="6"/>
  <c r="C155" i="6"/>
  <c r="E155" i="2"/>
  <c r="F156" i="2" s="1"/>
  <c r="C155" i="2"/>
  <c r="B156" i="2"/>
  <c r="E159" i="4"/>
  <c r="F160" i="4" s="1"/>
  <c r="B160" i="4"/>
  <c r="C159" i="4"/>
  <c r="B157" i="6" l="1"/>
  <c r="E156" i="6"/>
  <c r="F157" i="6" s="1"/>
  <c r="C156" i="6"/>
  <c r="E156" i="2"/>
  <c r="F157" i="2" s="1"/>
  <c r="C156" i="2"/>
  <c r="B157" i="2"/>
  <c r="E160" i="4"/>
  <c r="F161" i="4" s="1"/>
  <c r="B161" i="4"/>
  <c r="C160" i="4"/>
  <c r="B158" i="6" l="1"/>
  <c r="C157" i="6"/>
  <c r="E157" i="6"/>
  <c r="F158" i="6" s="1"/>
  <c r="C157" i="2"/>
  <c r="E157" i="2"/>
  <c r="F158" i="2" s="1"/>
  <c r="B158" i="2"/>
  <c r="B162" i="4"/>
  <c r="C161" i="4"/>
  <c r="E161" i="4"/>
  <c r="F162" i="4" s="1"/>
  <c r="E158" i="6" l="1"/>
  <c r="F159" i="6" s="1"/>
  <c r="B159" i="6"/>
  <c r="C158" i="6"/>
  <c r="E158" i="2"/>
  <c r="F159" i="2" s="1"/>
  <c r="C158" i="2"/>
  <c r="B159" i="2"/>
  <c r="B163" i="4"/>
  <c r="C162" i="4"/>
  <c r="E162" i="4"/>
  <c r="F163" i="4" s="1"/>
  <c r="E159" i="6" l="1"/>
  <c r="F160" i="6" s="1"/>
  <c r="B160" i="6"/>
  <c r="C159" i="6"/>
  <c r="E159" i="2"/>
  <c r="F160" i="2" s="1"/>
  <c r="C159" i="2"/>
  <c r="B160" i="2"/>
  <c r="E163" i="4"/>
  <c r="F164" i="4" s="1"/>
  <c r="B164" i="4"/>
  <c r="C163" i="4"/>
  <c r="B161" i="6" l="1"/>
  <c r="C160" i="6"/>
  <c r="E160" i="6"/>
  <c r="F161" i="6" s="1"/>
  <c r="E160" i="2"/>
  <c r="F161" i="2" s="1"/>
  <c r="C160" i="2"/>
  <c r="B161" i="2"/>
  <c r="E164" i="4"/>
  <c r="F165" i="4" s="1"/>
  <c r="B165" i="4"/>
  <c r="C164" i="4"/>
  <c r="B162" i="6" l="1"/>
  <c r="C161" i="6"/>
  <c r="E161" i="6"/>
  <c r="F162" i="6" s="1"/>
  <c r="E161" i="2"/>
  <c r="F162" i="2" s="1"/>
  <c r="C161" i="2"/>
  <c r="B162" i="2"/>
  <c r="B166" i="4"/>
  <c r="C165" i="4"/>
  <c r="E165" i="4"/>
  <c r="F166" i="4" s="1"/>
  <c r="E162" i="6" l="1"/>
  <c r="F163" i="6" s="1"/>
  <c r="C162" i="6"/>
  <c r="B163" i="6"/>
  <c r="E162" i="2"/>
  <c r="F163" i="2" s="1"/>
  <c r="C162" i="2"/>
  <c r="B163" i="2"/>
  <c r="B167" i="4"/>
  <c r="C166" i="4"/>
  <c r="E166" i="4"/>
  <c r="F167" i="4" s="1"/>
  <c r="E163" i="6" l="1"/>
  <c r="F164" i="6" s="1"/>
  <c r="B164" i="6"/>
  <c r="C163" i="6"/>
  <c r="E163" i="2"/>
  <c r="F164" i="2" s="1"/>
  <c r="C163" i="2"/>
  <c r="B164" i="2"/>
  <c r="E167" i="4"/>
  <c r="F168" i="4" s="1"/>
  <c r="B168" i="4"/>
  <c r="C167" i="4"/>
  <c r="B165" i="6" l="1"/>
  <c r="C164" i="6"/>
  <c r="E164" i="6"/>
  <c r="F165" i="6" s="1"/>
  <c r="E164" i="2"/>
  <c r="F165" i="2" s="1"/>
  <c r="C164" i="2"/>
  <c r="B165" i="2"/>
  <c r="E168" i="4"/>
  <c r="F169" i="4" s="1"/>
  <c r="B169" i="4"/>
  <c r="C168" i="4"/>
  <c r="B166" i="6" l="1"/>
  <c r="C165" i="6"/>
  <c r="E165" i="6"/>
  <c r="F166" i="6" s="1"/>
  <c r="E165" i="2"/>
  <c r="F166" i="2" s="1"/>
  <c r="C165" i="2"/>
  <c r="B166" i="2"/>
  <c r="B170" i="4"/>
  <c r="C169" i="4"/>
  <c r="E169" i="4"/>
  <c r="F170" i="4" s="1"/>
  <c r="E166" i="6" l="1"/>
  <c r="F167" i="6" s="1"/>
  <c r="B167" i="6"/>
  <c r="C166" i="6"/>
  <c r="E166" i="2"/>
  <c r="F167" i="2" s="1"/>
  <c r="C166" i="2"/>
  <c r="B167" i="2"/>
  <c r="B171" i="4"/>
  <c r="C170" i="4"/>
  <c r="E170" i="4"/>
  <c r="F171" i="4" s="1"/>
  <c r="E167" i="6" l="1"/>
  <c r="F168" i="6" s="1"/>
  <c r="B168" i="6"/>
  <c r="C167" i="6"/>
  <c r="E167" i="2"/>
  <c r="F168" i="2" s="1"/>
  <c r="C167" i="2"/>
  <c r="B168" i="2"/>
  <c r="E171" i="4"/>
  <c r="F172" i="4" s="1"/>
  <c r="C171" i="4"/>
  <c r="B172" i="4"/>
  <c r="B169" i="6" l="1"/>
  <c r="C168" i="6"/>
  <c r="E168" i="6"/>
  <c r="F169" i="6" s="1"/>
  <c r="E168" i="2"/>
  <c r="F169" i="2" s="1"/>
  <c r="C168" i="2"/>
  <c r="B169" i="2"/>
  <c r="E172" i="4"/>
  <c r="F173" i="4" s="1"/>
  <c r="B173" i="4"/>
  <c r="C172" i="4"/>
  <c r="B170" i="6" l="1"/>
  <c r="C169" i="6"/>
  <c r="E169" i="6"/>
  <c r="F170" i="6" s="1"/>
  <c r="C169" i="2"/>
  <c r="E169" i="2"/>
  <c r="F170" i="2" s="1"/>
  <c r="B170" i="2"/>
  <c r="B174" i="4"/>
  <c r="C173" i="4"/>
  <c r="E173" i="4"/>
  <c r="F174" i="4" s="1"/>
  <c r="E170" i="6" l="1"/>
  <c r="F171" i="6" s="1"/>
  <c r="B171" i="6"/>
  <c r="C170" i="6"/>
  <c r="E170" i="2"/>
  <c r="F171" i="2" s="1"/>
  <c r="C170" i="2"/>
  <c r="B171" i="2"/>
  <c r="B175" i="4"/>
  <c r="C174" i="4"/>
  <c r="E174" i="4"/>
  <c r="F175" i="4" s="1"/>
  <c r="E171" i="6" l="1"/>
  <c r="F172" i="6" s="1"/>
  <c r="B172" i="6"/>
  <c r="C171" i="6"/>
  <c r="E171" i="2"/>
  <c r="F172" i="2" s="1"/>
  <c r="C171" i="2"/>
  <c r="B172" i="2"/>
  <c r="E175" i="4"/>
  <c r="F176" i="4" s="1"/>
  <c r="B176" i="4"/>
  <c r="C175" i="4"/>
  <c r="B173" i="6" l="1"/>
  <c r="C172" i="6"/>
  <c r="E172" i="6"/>
  <c r="F173" i="6" s="1"/>
  <c r="E172" i="2"/>
  <c r="F173" i="2" s="1"/>
  <c r="C172" i="2"/>
  <c r="B173" i="2"/>
  <c r="E176" i="4"/>
  <c r="F177" i="4" s="1"/>
  <c r="B177" i="4"/>
  <c r="C176" i="4"/>
  <c r="B174" i="6" l="1"/>
  <c r="C173" i="6"/>
  <c r="E173" i="6"/>
  <c r="F174" i="6" s="1"/>
  <c r="E173" i="2"/>
  <c r="F174" i="2" s="1"/>
  <c r="C173" i="2"/>
  <c r="B174" i="2"/>
  <c r="B178" i="4"/>
  <c r="C177" i="4"/>
  <c r="E177" i="4"/>
  <c r="F178" i="4" s="1"/>
  <c r="E174" i="6" l="1"/>
  <c r="F175" i="6" s="1"/>
  <c r="B175" i="6"/>
  <c r="C174" i="6"/>
  <c r="E174" i="2"/>
  <c r="F175" i="2" s="1"/>
  <c r="C174" i="2"/>
  <c r="B175" i="2"/>
  <c r="B179" i="4"/>
  <c r="C178" i="4"/>
  <c r="E178" i="4"/>
  <c r="F179" i="4" s="1"/>
  <c r="E175" i="6" l="1"/>
  <c r="F176" i="6" s="1"/>
  <c r="B176" i="6"/>
  <c r="C175" i="6"/>
  <c r="E175" i="2"/>
  <c r="F176" i="2" s="1"/>
  <c r="C175" i="2"/>
  <c r="B176" i="2"/>
  <c r="E179" i="4"/>
  <c r="F180" i="4" s="1"/>
  <c r="B180" i="4"/>
  <c r="C179" i="4"/>
  <c r="B177" i="6" l="1"/>
  <c r="C176" i="6"/>
  <c r="E176" i="6"/>
  <c r="F177" i="6" s="1"/>
  <c r="E176" i="2"/>
  <c r="F177" i="2" s="1"/>
  <c r="C176" i="2"/>
  <c r="B177" i="2"/>
  <c r="E180" i="4"/>
  <c r="F181" i="4" s="1"/>
  <c r="B181" i="4"/>
  <c r="C180" i="4"/>
  <c r="B178" i="6" l="1"/>
  <c r="C177" i="6"/>
  <c r="E177" i="6"/>
  <c r="F178" i="6" s="1"/>
  <c r="E177" i="2"/>
  <c r="F178" i="2" s="1"/>
  <c r="C177" i="2"/>
  <c r="B178" i="2"/>
  <c r="B182" i="4"/>
  <c r="C181" i="4"/>
  <c r="E181" i="4"/>
  <c r="F182" i="4" s="1"/>
  <c r="E178" i="6" l="1"/>
  <c r="F179" i="6" s="1"/>
  <c r="C178" i="6"/>
  <c r="B179" i="6"/>
  <c r="E178" i="2"/>
  <c r="F179" i="2" s="1"/>
  <c r="C178" i="2"/>
  <c r="B179" i="2"/>
  <c r="B183" i="4"/>
  <c r="C182" i="4"/>
  <c r="E182" i="4"/>
  <c r="F183" i="4" s="1"/>
  <c r="E179" i="6" l="1"/>
  <c r="F180" i="6" s="1"/>
  <c r="B180" i="6"/>
  <c r="C179" i="6"/>
  <c r="E179" i="2"/>
  <c r="F180" i="2" s="1"/>
  <c r="C179" i="2"/>
  <c r="B180" i="2"/>
  <c r="E183" i="4"/>
  <c r="F184" i="4" s="1"/>
  <c r="B184" i="4"/>
  <c r="C183" i="4"/>
  <c r="B181" i="6" l="1"/>
  <c r="C180" i="6"/>
  <c r="E180" i="6"/>
  <c r="F181" i="6" s="1"/>
  <c r="E180" i="2"/>
  <c r="F181" i="2" s="1"/>
  <c r="C180" i="2"/>
  <c r="B181" i="2"/>
  <c r="E184" i="4"/>
  <c r="F185" i="4" s="1"/>
  <c r="B185" i="4"/>
  <c r="C184" i="4"/>
  <c r="B182" i="6" l="1"/>
  <c r="C181" i="6"/>
  <c r="E181" i="6"/>
  <c r="F182" i="6" s="1"/>
  <c r="E181" i="2"/>
  <c r="F182" i="2" s="1"/>
  <c r="C181" i="2"/>
  <c r="B182" i="2"/>
  <c r="B186" i="4"/>
  <c r="C185" i="4"/>
  <c r="E185" i="4"/>
  <c r="F186" i="4" s="1"/>
  <c r="E182" i="6" l="1"/>
  <c r="F183" i="6" s="1"/>
  <c r="B183" i="6"/>
  <c r="C182" i="6"/>
  <c r="E182" i="2"/>
  <c r="F183" i="2" s="1"/>
  <c r="C182" i="2"/>
  <c r="B183" i="2"/>
  <c r="B187" i="4"/>
  <c r="C186" i="4"/>
  <c r="E186" i="4"/>
  <c r="F187" i="4" s="1"/>
  <c r="E183" i="6" l="1"/>
  <c r="F184" i="6" s="1"/>
  <c r="B184" i="6"/>
  <c r="C183" i="6"/>
  <c r="E183" i="2"/>
  <c r="F184" i="2" s="1"/>
  <c r="C183" i="2"/>
  <c r="B184" i="2"/>
  <c r="E187" i="4"/>
  <c r="F188" i="4" s="1"/>
  <c r="C187" i="4"/>
  <c r="B188" i="4"/>
  <c r="B185" i="6" l="1"/>
  <c r="C184" i="6"/>
  <c r="E184" i="6"/>
  <c r="F185" i="6" s="1"/>
  <c r="E184" i="2"/>
  <c r="F185" i="2" s="1"/>
  <c r="C184" i="2"/>
  <c r="B185" i="2"/>
  <c r="E188" i="4"/>
  <c r="F189" i="4" s="1"/>
  <c r="B189" i="4"/>
  <c r="C188" i="4"/>
  <c r="B186" i="6" l="1"/>
  <c r="C185" i="6"/>
  <c r="E185" i="6"/>
  <c r="F186" i="6" s="1"/>
  <c r="E185" i="2"/>
  <c r="F186" i="2" s="1"/>
  <c r="C185" i="2"/>
  <c r="B186" i="2"/>
  <c r="B190" i="4"/>
  <c r="C189" i="4"/>
  <c r="E189" i="4"/>
  <c r="F190" i="4" s="1"/>
  <c r="E186" i="6" l="1"/>
  <c r="F187" i="6" s="1"/>
  <c r="B187" i="6"/>
  <c r="C186" i="6"/>
  <c r="E186" i="2"/>
  <c r="F187" i="2" s="1"/>
  <c r="C186" i="2"/>
  <c r="B187" i="2"/>
  <c r="B191" i="4"/>
  <c r="C190" i="4"/>
  <c r="E190" i="4"/>
  <c r="F191" i="4" s="1"/>
  <c r="E187" i="6" l="1"/>
  <c r="F188" i="6" s="1"/>
  <c r="B188" i="6"/>
  <c r="C187" i="6"/>
  <c r="E187" i="2"/>
  <c r="F188" i="2" s="1"/>
  <c r="C187" i="2"/>
  <c r="B188" i="2"/>
  <c r="E191" i="4"/>
  <c r="F192" i="4" s="1"/>
  <c r="B192" i="4"/>
  <c r="C191" i="4"/>
  <c r="B189" i="6" l="1"/>
  <c r="C188" i="6"/>
  <c r="E188" i="6"/>
  <c r="F189" i="6" s="1"/>
  <c r="E188" i="2"/>
  <c r="F189" i="2" s="1"/>
  <c r="C188" i="2"/>
  <c r="B189" i="2"/>
  <c r="E192" i="4"/>
  <c r="F193" i="4" s="1"/>
  <c r="B193" i="4"/>
  <c r="C192" i="4"/>
  <c r="B190" i="6" l="1"/>
  <c r="C189" i="6"/>
  <c r="E189" i="6"/>
  <c r="F190" i="6" s="1"/>
  <c r="E189" i="2"/>
  <c r="F190" i="2" s="1"/>
  <c r="C189" i="2"/>
  <c r="B190" i="2"/>
  <c r="B194" i="4"/>
  <c r="C193" i="4"/>
  <c r="E193" i="4"/>
  <c r="F194" i="4" s="1"/>
  <c r="E190" i="6" l="1"/>
  <c r="F191" i="6" s="1"/>
  <c r="B191" i="6"/>
  <c r="C190" i="6"/>
  <c r="E190" i="2"/>
  <c r="F191" i="2" s="1"/>
  <c r="C190" i="2"/>
  <c r="B191" i="2"/>
  <c r="B195" i="4"/>
  <c r="C194" i="4"/>
  <c r="E194" i="4"/>
  <c r="F195" i="4" s="1"/>
  <c r="E191" i="6" l="1"/>
  <c r="F192" i="6" s="1"/>
  <c r="B192" i="6"/>
  <c r="C191" i="6"/>
  <c r="E191" i="2"/>
  <c r="F192" i="2" s="1"/>
  <c r="C191" i="2"/>
  <c r="B192" i="2"/>
  <c r="E195" i="4"/>
  <c r="F196" i="4" s="1"/>
  <c r="B196" i="4"/>
  <c r="C195" i="4"/>
  <c r="B193" i="6" l="1"/>
  <c r="C192" i="6"/>
  <c r="E192" i="6"/>
  <c r="F193" i="6" s="1"/>
  <c r="E192" i="2"/>
  <c r="F193" i="2" s="1"/>
  <c r="C192" i="2"/>
  <c r="B193" i="2"/>
  <c r="E196" i="4"/>
  <c r="F197" i="4" s="1"/>
  <c r="B197" i="4"/>
  <c r="C196" i="4"/>
  <c r="B194" i="6" l="1"/>
  <c r="E193" i="6"/>
  <c r="F194" i="6" s="1"/>
  <c r="C193" i="6"/>
  <c r="E193" i="2"/>
  <c r="F194" i="2" s="1"/>
  <c r="C193" i="2"/>
  <c r="B194" i="2"/>
  <c r="B198" i="4"/>
  <c r="C197" i="4"/>
  <c r="E197" i="4"/>
  <c r="F198" i="4" s="1"/>
  <c r="E194" i="6" l="1"/>
  <c r="F195" i="6" s="1"/>
  <c r="C194" i="6"/>
  <c r="B195" i="6"/>
  <c r="E194" i="2"/>
  <c r="F195" i="2" s="1"/>
  <c r="C194" i="2"/>
  <c r="B195" i="2"/>
  <c r="B199" i="4"/>
  <c r="C198" i="4"/>
  <c r="E198" i="4"/>
  <c r="F199" i="4" s="1"/>
  <c r="E195" i="6" l="1"/>
  <c r="F196" i="6" s="1"/>
  <c r="B196" i="6"/>
  <c r="C195" i="6"/>
  <c r="E195" i="2"/>
  <c r="F196" i="2" s="1"/>
  <c r="C195" i="2"/>
  <c r="B196" i="2"/>
  <c r="E199" i="4"/>
  <c r="F200" i="4" s="1"/>
  <c r="B200" i="4"/>
  <c r="C199" i="4"/>
  <c r="B197" i="6" l="1"/>
  <c r="C196" i="6"/>
  <c r="E196" i="6"/>
  <c r="F197" i="6" s="1"/>
  <c r="E196" i="2"/>
  <c r="F197" i="2" s="1"/>
  <c r="C196" i="2"/>
  <c r="B197" i="2"/>
  <c r="E200" i="4"/>
  <c r="F201" i="4" s="1"/>
  <c r="B201" i="4"/>
  <c r="C200" i="4"/>
  <c r="B198" i="6" l="1"/>
  <c r="E197" i="6"/>
  <c r="F198" i="6" s="1"/>
  <c r="C197" i="6"/>
  <c r="E197" i="2"/>
  <c r="F198" i="2" s="1"/>
  <c r="C197" i="2"/>
  <c r="B198" i="2"/>
  <c r="B202" i="4"/>
  <c r="C201" i="4"/>
  <c r="E201" i="4"/>
  <c r="F202" i="4" s="1"/>
  <c r="E198" i="6" l="1"/>
  <c r="F199" i="6" s="1"/>
  <c r="B199" i="6"/>
  <c r="C198" i="6"/>
  <c r="E198" i="2"/>
  <c r="F199" i="2" s="1"/>
  <c r="C198" i="2"/>
  <c r="B199" i="2"/>
  <c r="B203" i="4"/>
  <c r="C202" i="4"/>
  <c r="E202" i="4"/>
  <c r="F203" i="4" s="1"/>
  <c r="E199" i="6" l="1"/>
  <c r="F200" i="6" s="1"/>
  <c r="B200" i="6"/>
  <c r="C199" i="6"/>
  <c r="E199" i="2"/>
  <c r="F200" i="2" s="1"/>
  <c r="C199" i="2"/>
  <c r="B200" i="2"/>
  <c r="H24" i="4"/>
  <c r="H25" i="4" s="1"/>
  <c r="I24" i="4"/>
  <c r="E203" i="4"/>
  <c r="C203" i="4"/>
  <c r="D200" i="4" s="1"/>
  <c r="B201" i="6" l="1"/>
  <c r="C200" i="6"/>
  <c r="E200" i="6"/>
  <c r="F201" i="6" s="1"/>
  <c r="D202" i="4"/>
  <c r="E200" i="2"/>
  <c r="F201" i="2" s="1"/>
  <c r="C200" i="2"/>
  <c r="B201" i="2"/>
  <c r="D203" i="4"/>
  <c r="D3" i="4"/>
  <c r="D4" i="4"/>
  <c r="D6" i="4"/>
  <c r="D5" i="4"/>
  <c r="D8" i="4"/>
  <c r="D7" i="4"/>
  <c r="D12" i="4"/>
  <c r="D9" i="4"/>
  <c r="D10" i="4"/>
  <c r="D11" i="4"/>
  <c r="D15" i="4"/>
  <c r="D13" i="4"/>
  <c r="D18" i="4"/>
  <c r="D17" i="4"/>
  <c r="D14" i="4"/>
  <c r="D16" i="4"/>
  <c r="D20" i="4"/>
  <c r="D19" i="4"/>
  <c r="D23" i="4"/>
  <c r="D22" i="4"/>
  <c r="D21" i="4"/>
  <c r="D24" i="4"/>
  <c r="D25" i="4"/>
  <c r="D29" i="4"/>
  <c r="D27" i="4"/>
  <c r="D26" i="4"/>
  <c r="D28" i="4"/>
  <c r="D31" i="4"/>
  <c r="D30" i="4"/>
  <c r="D32" i="4"/>
  <c r="D34" i="4"/>
  <c r="D33" i="4"/>
  <c r="D35" i="4"/>
  <c r="D36" i="4"/>
  <c r="D37" i="4"/>
  <c r="D40" i="4"/>
  <c r="D39" i="4"/>
  <c r="D38" i="4"/>
  <c r="D41" i="4"/>
  <c r="D42" i="4"/>
  <c r="D45" i="4"/>
  <c r="D43" i="4"/>
  <c r="D46" i="4"/>
  <c r="D44" i="4"/>
  <c r="D47" i="4"/>
  <c r="D48" i="4"/>
  <c r="D50" i="4"/>
  <c r="D52" i="4"/>
  <c r="D49" i="4"/>
  <c r="D51" i="4"/>
  <c r="D54" i="4"/>
  <c r="D53" i="4"/>
  <c r="D55" i="4"/>
  <c r="D56" i="4"/>
  <c r="D57" i="4"/>
  <c r="D58" i="4"/>
  <c r="D59" i="4"/>
  <c r="D60" i="4"/>
  <c r="D61" i="4"/>
  <c r="D63" i="4"/>
  <c r="D62" i="4"/>
  <c r="D64" i="4"/>
  <c r="D67" i="4"/>
  <c r="D65" i="4"/>
  <c r="D66" i="4"/>
  <c r="D68" i="4"/>
  <c r="D69" i="4"/>
  <c r="D71" i="4"/>
  <c r="D70" i="4"/>
  <c r="D73" i="4"/>
  <c r="D76" i="4"/>
  <c r="D72" i="4"/>
  <c r="D75" i="4"/>
  <c r="D74" i="4"/>
  <c r="D77" i="4"/>
  <c r="D78" i="4"/>
  <c r="D79" i="4"/>
  <c r="D81" i="4"/>
  <c r="D80" i="4"/>
  <c r="D82" i="4"/>
  <c r="D84" i="4"/>
  <c r="D85" i="4"/>
  <c r="D83" i="4"/>
  <c r="D88" i="4"/>
  <c r="D86" i="4"/>
  <c r="D87" i="4"/>
  <c r="D90" i="4"/>
  <c r="D89" i="4"/>
  <c r="D92" i="4"/>
  <c r="D91" i="4"/>
  <c r="D94" i="4"/>
  <c r="D93" i="4"/>
  <c r="D95" i="4"/>
  <c r="D97" i="4"/>
  <c r="D96" i="4"/>
  <c r="D102" i="4"/>
  <c r="D98" i="4"/>
  <c r="D100" i="4"/>
  <c r="D103" i="4"/>
  <c r="D104" i="4"/>
  <c r="D99" i="4"/>
  <c r="D101" i="4"/>
  <c r="D106" i="4"/>
  <c r="D105" i="4"/>
  <c r="D109" i="4"/>
  <c r="D108" i="4"/>
  <c r="D107" i="4"/>
  <c r="D110" i="4"/>
  <c r="D111" i="4"/>
  <c r="D114" i="4"/>
  <c r="D112" i="4"/>
  <c r="D113" i="4"/>
  <c r="D116" i="4"/>
  <c r="D115" i="4"/>
  <c r="D117" i="4"/>
  <c r="D120" i="4"/>
  <c r="D118" i="4"/>
  <c r="D119" i="4"/>
  <c r="D122" i="4"/>
  <c r="D121" i="4"/>
  <c r="D123" i="4"/>
  <c r="D126" i="4"/>
  <c r="D124" i="4"/>
  <c r="D125" i="4"/>
  <c r="D127" i="4"/>
  <c r="D129" i="4"/>
  <c r="D128" i="4"/>
  <c r="D131" i="4"/>
  <c r="D130" i="4"/>
  <c r="D132" i="4"/>
  <c r="D134" i="4"/>
  <c r="D133" i="4"/>
  <c r="D136" i="4"/>
  <c r="D135" i="4"/>
  <c r="D139" i="4"/>
  <c r="D137" i="4"/>
  <c r="D138" i="4"/>
  <c r="D141" i="4"/>
  <c r="D140" i="4"/>
  <c r="D142" i="4"/>
  <c r="D145" i="4"/>
  <c r="D143" i="4"/>
  <c r="D144" i="4"/>
  <c r="D146" i="4"/>
  <c r="D149" i="4"/>
  <c r="D148" i="4"/>
  <c r="D147" i="4"/>
  <c r="D151" i="4"/>
  <c r="D150" i="4"/>
  <c r="D152" i="4"/>
  <c r="D154" i="4"/>
  <c r="D153" i="4"/>
  <c r="D156" i="4"/>
  <c r="D155" i="4"/>
  <c r="D157" i="4"/>
  <c r="D158" i="4"/>
  <c r="D160" i="4"/>
  <c r="D161" i="4"/>
  <c r="D159" i="4"/>
  <c r="D163" i="4"/>
  <c r="D162" i="4"/>
  <c r="D165" i="4"/>
  <c r="D164" i="4"/>
  <c r="D167" i="4"/>
  <c r="D166" i="4"/>
  <c r="D169" i="4"/>
  <c r="D168" i="4"/>
  <c r="D170" i="4"/>
  <c r="D172" i="4"/>
  <c r="D173" i="4"/>
  <c r="D171" i="4"/>
  <c r="D174" i="4"/>
  <c r="D175" i="4"/>
  <c r="D177" i="4"/>
  <c r="D176" i="4"/>
  <c r="D178" i="4"/>
  <c r="D179" i="4"/>
  <c r="D180" i="4"/>
  <c r="D181" i="4"/>
  <c r="D182" i="4"/>
  <c r="D183" i="4"/>
  <c r="D185" i="4"/>
  <c r="D186" i="4"/>
  <c r="D184" i="4"/>
  <c r="D188" i="4"/>
  <c r="D187" i="4"/>
  <c r="D192" i="4"/>
  <c r="D189" i="4"/>
  <c r="D190" i="4"/>
  <c r="D191" i="4"/>
  <c r="D193" i="4"/>
  <c r="D194" i="4"/>
  <c r="D195" i="4"/>
  <c r="D198" i="4"/>
  <c r="D197" i="4"/>
  <c r="D201" i="4"/>
  <c r="D199" i="4"/>
  <c r="D196" i="4"/>
  <c r="B202" i="6" l="1"/>
  <c r="C201" i="6"/>
  <c r="E201" i="6"/>
  <c r="F202" i="6" s="1"/>
  <c r="E201" i="2"/>
  <c r="F202" i="2" s="1"/>
  <c r="C201" i="2"/>
  <c r="B202" i="2"/>
  <c r="H21" i="4"/>
  <c r="H22" i="4" s="1"/>
  <c r="I21" i="4"/>
  <c r="E202" i="6" l="1"/>
  <c r="F203" i="6" s="1"/>
  <c r="B203" i="6"/>
  <c r="C202" i="6"/>
  <c r="E202" i="2"/>
  <c r="F203" i="2" s="1"/>
  <c r="H24" i="2" s="1"/>
  <c r="H25" i="2" s="1"/>
  <c r="C202" i="2"/>
  <c r="B203" i="2"/>
  <c r="E203" i="6" l="1"/>
  <c r="C203" i="6"/>
  <c r="D202" i="6" s="1"/>
  <c r="H24" i="6"/>
  <c r="H25" i="6" s="1"/>
  <c r="I24" i="6"/>
  <c r="I24" i="2"/>
  <c r="E203" i="2"/>
  <c r="C203" i="2"/>
  <c r="D5" i="2" s="1"/>
  <c r="D198" i="6" l="1"/>
  <c r="D196" i="6"/>
  <c r="D200" i="6"/>
  <c r="D201" i="6"/>
  <c r="D199" i="6"/>
  <c r="D197" i="6"/>
  <c r="D195" i="6"/>
  <c r="D203" i="6"/>
  <c r="D3" i="6"/>
  <c r="D4" i="6"/>
  <c r="D5" i="6"/>
  <c r="D6" i="6"/>
  <c r="D8" i="6"/>
  <c r="D10" i="6"/>
  <c r="D11" i="6"/>
  <c r="D9" i="6"/>
  <c r="D7" i="6"/>
  <c r="D12" i="6"/>
  <c r="D14" i="6"/>
  <c r="D15" i="6"/>
  <c r="D13" i="6"/>
  <c r="D17" i="6"/>
  <c r="D16" i="6"/>
  <c r="D18" i="6"/>
  <c r="D19" i="6"/>
  <c r="D20" i="6"/>
  <c r="D23" i="6"/>
  <c r="D24" i="6"/>
  <c r="D21" i="6"/>
  <c r="D22" i="6"/>
  <c r="D25" i="6"/>
  <c r="D27" i="6"/>
  <c r="D26" i="6"/>
  <c r="D30" i="6"/>
  <c r="D32" i="6"/>
  <c r="D28" i="6"/>
  <c r="D29" i="6"/>
  <c r="D31" i="6"/>
  <c r="D33" i="6"/>
  <c r="D37" i="6"/>
  <c r="D36" i="6"/>
  <c r="D34" i="6"/>
  <c r="D35" i="6"/>
  <c r="D40" i="6"/>
  <c r="D39" i="6"/>
  <c r="D38" i="6"/>
  <c r="D42" i="6"/>
  <c r="D41" i="6"/>
  <c r="D45" i="6"/>
  <c r="D46" i="6"/>
  <c r="D43" i="6"/>
  <c r="D47" i="6"/>
  <c r="D44" i="6"/>
  <c r="D48" i="6"/>
  <c r="D50" i="6"/>
  <c r="D49" i="6"/>
  <c r="D51" i="6"/>
  <c r="D53" i="6"/>
  <c r="D52" i="6"/>
  <c r="D54" i="6"/>
  <c r="D55" i="6"/>
  <c r="D58" i="6"/>
  <c r="D56" i="6"/>
  <c r="D57" i="6"/>
  <c r="D59" i="6"/>
  <c r="D62" i="6"/>
  <c r="D60" i="6"/>
  <c r="D61" i="6"/>
  <c r="D63" i="6"/>
  <c r="D64" i="6"/>
  <c r="D65" i="6"/>
  <c r="D67" i="6"/>
  <c r="D69" i="6"/>
  <c r="D66" i="6"/>
  <c r="D68" i="6"/>
  <c r="D70" i="6"/>
  <c r="D72" i="6"/>
  <c r="D71" i="6"/>
  <c r="D73" i="6"/>
  <c r="D74" i="6"/>
  <c r="D76" i="6"/>
  <c r="D75" i="6"/>
  <c r="D77" i="6"/>
  <c r="D79" i="6"/>
  <c r="D78" i="6"/>
  <c r="D81" i="6"/>
  <c r="D82" i="6"/>
  <c r="D80" i="6"/>
  <c r="D84" i="6"/>
  <c r="D83" i="6"/>
  <c r="D85" i="6"/>
  <c r="D87" i="6"/>
  <c r="D86" i="6"/>
  <c r="D89" i="6"/>
  <c r="D88" i="6"/>
  <c r="D91" i="6"/>
  <c r="D94" i="6"/>
  <c r="D90" i="6"/>
  <c r="D93" i="6"/>
  <c r="D92" i="6"/>
  <c r="D95" i="6"/>
  <c r="D97" i="6"/>
  <c r="D96" i="6"/>
  <c r="D98" i="6"/>
  <c r="D99" i="6"/>
  <c r="D101" i="6"/>
  <c r="D104" i="6"/>
  <c r="D102" i="6"/>
  <c r="D100" i="6"/>
  <c r="D106" i="6"/>
  <c r="D105" i="6"/>
  <c r="D103" i="6"/>
  <c r="D108" i="6"/>
  <c r="D109" i="6"/>
  <c r="D107" i="6"/>
  <c r="D110" i="6"/>
  <c r="D112" i="6"/>
  <c r="D114" i="6"/>
  <c r="D111" i="6"/>
  <c r="D113" i="6"/>
  <c r="D116" i="6"/>
  <c r="D115" i="6"/>
  <c r="D118" i="6"/>
  <c r="D117" i="6"/>
  <c r="D120" i="6"/>
  <c r="D119" i="6"/>
  <c r="D123" i="6"/>
  <c r="D121" i="6"/>
  <c r="D122" i="6"/>
  <c r="D126" i="6"/>
  <c r="D124" i="6"/>
  <c r="D128" i="6"/>
  <c r="D125" i="6"/>
  <c r="D127" i="6"/>
  <c r="D131" i="6"/>
  <c r="D129" i="6"/>
  <c r="D130" i="6"/>
  <c r="D132" i="6"/>
  <c r="D135" i="6"/>
  <c r="D134" i="6"/>
  <c r="D133" i="6"/>
  <c r="D137" i="6"/>
  <c r="D136" i="6"/>
  <c r="D140" i="6"/>
  <c r="D138" i="6"/>
  <c r="D141" i="6"/>
  <c r="D139" i="6"/>
  <c r="D143" i="6"/>
  <c r="D142" i="6"/>
  <c r="D144" i="6"/>
  <c r="D147" i="6"/>
  <c r="D145" i="6"/>
  <c r="D146" i="6"/>
  <c r="D148" i="6"/>
  <c r="D149" i="6"/>
  <c r="D152" i="6"/>
  <c r="D151" i="6"/>
  <c r="D150" i="6"/>
  <c r="D154" i="6"/>
  <c r="D153" i="6"/>
  <c r="D155" i="6"/>
  <c r="D156" i="6"/>
  <c r="D157" i="6"/>
  <c r="D161" i="6"/>
  <c r="D159" i="6"/>
  <c r="D158" i="6"/>
  <c r="D162" i="6"/>
  <c r="D160" i="6"/>
  <c r="D163" i="6"/>
  <c r="D164" i="6"/>
  <c r="D166" i="6"/>
  <c r="D165" i="6"/>
  <c r="D168" i="6"/>
  <c r="D167" i="6"/>
  <c r="D170" i="6"/>
  <c r="D169" i="6"/>
  <c r="D173" i="6"/>
  <c r="D172" i="6"/>
  <c r="D171" i="6"/>
  <c r="D176" i="6"/>
  <c r="D175" i="6"/>
  <c r="D174" i="6"/>
  <c r="D178" i="6"/>
  <c r="D177" i="6"/>
  <c r="D181" i="6"/>
  <c r="D179" i="6"/>
  <c r="D180" i="6"/>
  <c r="D183" i="6"/>
  <c r="D182" i="6"/>
  <c r="D185" i="6"/>
  <c r="D184" i="6"/>
  <c r="D187" i="6"/>
  <c r="D188" i="6"/>
  <c r="D189" i="6"/>
  <c r="D186" i="6"/>
  <c r="D190" i="6"/>
  <c r="D192" i="6"/>
  <c r="D191" i="6"/>
  <c r="D193" i="6"/>
  <c r="D194" i="6"/>
  <c r="D46" i="2"/>
  <c r="D172" i="2"/>
  <c r="D121" i="2"/>
  <c r="D134" i="2"/>
  <c r="D13" i="2"/>
  <c r="D188" i="2"/>
  <c r="D31" i="2"/>
  <c r="D42" i="2"/>
  <c r="D79" i="2"/>
  <c r="D144" i="2"/>
  <c r="D109" i="2"/>
  <c r="D140" i="2"/>
  <c r="D52" i="2"/>
  <c r="D62" i="2"/>
  <c r="D186" i="2"/>
  <c r="D176" i="2"/>
  <c r="D91" i="2"/>
  <c r="D26" i="2"/>
  <c r="D102" i="2"/>
  <c r="D37" i="2"/>
  <c r="D200" i="2"/>
  <c r="D145" i="2"/>
  <c r="D82" i="2"/>
  <c r="D18" i="2"/>
  <c r="D143" i="2"/>
  <c r="D77" i="2"/>
  <c r="D12" i="2"/>
  <c r="D142" i="2"/>
  <c r="D76" i="2"/>
  <c r="D15" i="2"/>
  <c r="D136" i="2"/>
  <c r="D70" i="2"/>
  <c r="D185" i="2"/>
  <c r="D122" i="2"/>
  <c r="D56" i="2"/>
  <c r="D196" i="2"/>
  <c r="D132" i="2"/>
  <c r="D67" i="2"/>
  <c r="D3" i="2"/>
  <c r="D135" i="2"/>
  <c r="D72" i="2"/>
  <c r="D7" i="2"/>
  <c r="D141" i="2"/>
  <c r="D80" i="2"/>
  <c r="D16" i="2"/>
  <c r="D149" i="2"/>
  <c r="D100" i="2"/>
  <c r="D114" i="2"/>
  <c r="D81" i="2"/>
  <c r="D198" i="2"/>
  <c r="D58" i="2"/>
  <c r="D69" i="2"/>
  <c r="D169" i="2"/>
  <c r="D130" i="2"/>
  <c r="D202" i="2"/>
  <c r="D8" i="2"/>
  <c r="D14" i="2"/>
  <c r="D192" i="2"/>
  <c r="D45" i="2"/>
  <c r="D164" i="2"/>
  <c r="D20" i="2"/>
  <c r="D29" i="2"/>
  <c r="D158" i="2"/>
  <c r="D147" i="2"/>
  <c r="D75" i="2"/>
  <c r="D11" i="2"/>
  <c r="D85" i="2"/>
  <c r="D22" i="2"/>
  <c r="D195" i="2"/>
  <c r="D128" i="2"/>
  <c r="D66" i="2"/>
  <c r="D190" i="2"/>
  <c r="D124" i="2"/>
  <c r="D60" i="2"/>
  <c r="D193" i="2"/>
  <c r="D127" i="2"/>
  <c r="D61" i="2"/>
  <c r="D184" i="2"/>
  <c r="D119" i="2"/>
  <c r="D57" i="2"/>
  <c r="D167" i="2"/>
  <c r="D107" i="2"/>
  <c r="D43" i="2"/>
  <c r="D179" i="2"/>
  <c r="D116" i="2"/>
  <c r="D51" i="2"/>
  <c r="D182" i="2"/>
  <c r="D117" i="2"/>
  <c r="D55" i="2"/>
  <c r="D191" i="2"/>
  <c r="D126" i="2"/>
  <c r="D63" i="2"/>
  <c r="D201" i="2"/>
  <c r="D180" i="2"/>
  <c r="D168" i="2"/>
  <c r="D87" i="2"/>
  <c r="D23" i="2"/>
  <c r="D98" i="2"/>
  <c r="D33" i="2"/>
  <c r="D110" i="2"/>
  <c r="D181" i="2"/>
  <c r="D4" i="2"/>
  <c r="D194" i="2"/>
  <c r="D95" i="2"/>
  <c r="D105" i="2"/>
  <c r="D163" i="2"/>
  <c r="D90" i="2"/>
  <c r="D97" i="2"/>
  <c r="D187" i="2"/>
  <c r="D113" i="2"/>
  <c r="D125" i="2"/>
  <c r="D150" i="2"/>
  <c r="D175" i="2"/>
  <c r="D123" i="2"/>
  <c r="D59" i="2"/>
  <c r="D131" i="2"/>
  <c r="D68" i="2"/>
  <c r="D197" i="2"/>
  <c r="D178" i="2"/>
  <c r="D115" i="2"/>
  <c r="D49" i="2"/>
  <c r="D171" i="2"/>
  <c r="D108" i="2"/>
  <c r="D44" i="2"/>
  <c r="D174" i="2"/>
  <c r="D111" i="2"/>
  <c r="D47" i="2"/>
  <c r="D170" i="2"/>
  <c r="D103" i="2"/>
  <c r="D40" i="2"/>
  <c r="D154" i="2"/>
  <c r="D89" i="2"/>
  <c r="D25" i="2"/>
  <c r="D161" i="2"/>
  <c r="D101" i="2"/>
  <c r="D34" i="2"/>
  <c r="D165" i="2"/>
  <c r="D104" i="2"/>
  <c r="D38" i="2"/>
  <c r="D177" i="2"/>
  <c r="D112" i="2"/>
  <c r="D48" i="2"/>
  <c r="D24" i="2"/>
  <c r="D146" i="2"/>
  <c r="D139" i="2"/>
  <c r="D71" i="2"/>
  <c r="D6" i="2"/>
  <c r="D137" i="2"/>
  <c r="D78" i="2"/>
  <c r="D189" i="2"/>
  <c r="D64" i="2"/>
  <c r="D74" i="2"/>
  <c r="D152" i="2"/>
  <c r="D27" i="2"/>
  <c r="D36" i="2"/>
  <c r="D173" i="2"/>
  <c r="D83" i="2"/>
  <c r="D94" i="2"/>
  <c r="D156" i="2"/>
  <c r="D183" i="2"/>
  <c r="D106" i="2"/>
  <c r="D41" i="2"/>
  <c r="D118" i="2"/>
  <c r="D53" i="2"/>
  <c r="D203" i="2"/>
  <c r="D162" i="2"/>
  <c r="D99" i="2"/>
  <c r="D35" i="2"/>
  <c r="D157" i="2"/>
  <c r="D92" i="2"/>
  <c r="D30" i="2"/>
  <c r="D155" i="2"/>
  <c r="D93" i="2"/>
  <c r="D28" i="2"/>
  <c r="D153" i="2"/>
  <c r="D88" i="2"/>
  <c r="D9" i="2"/>
  <c r="D138" i="2"/>
  <c r="D73" i="2"/>
  <c r="D10" i="2"/>
  <c r="D148" i="2"/>
  <c r="D84" i="2"/>
  <c r="D19" i="2"/>
  <c r="D151" i="2"/>
  <c r="D86" i="2"/>
  <c r="D21" i="2"/>
  <c r="D159" i="2"/>
  <c r="D96" i="2"/>
  <c r="D32" i="2"/>
  <c r="D133" i="2"/>
  <c r="D160" i="2"/>
  <c r="D120" i="2"/>
  <c r="D54" i="2"/>
  <c r="D129" i="2"/>
  <c r="D65" i="2"/>
  <c r="D199" i="2"/>
  <c r="D166" i="2"/>
  <c r="D39" i="2"/>
  <c r="D50" i="2"/>
  <c r="D17" i="2"/>
  <c r="I21" i="6" l="1"/>
  <c r="H21" i="6"/>
  <c r="H22" i="6" s="1"/>
  <c r="I21" i="2"/>
  <c r="H21" i="2"/>
  <c r="H22" i="2" s="1"/>
</calcChain>
</file>

<file path=xl/sharedStrings.xml><?xml version="1.0" encoding="utf-8"?>
<sst xmlns="http://schemas.openxmlformats.org/spreadsheetml/2006/main" count="95" uniqueCount="58">
  <si>
    <t>step</t>
  </si>
  <si>
    <t>gammadist(x;a;b)</t>
  </si>
  <si>
    <t>cum</t>
  </si>
  <si>
    <t>alfa</t>
  </si>
  <si>
    <t>beta</t>
  </si>
  <si>
    <t>x</t>
  </si>
  <si>
    <t>k</t>
  </si>
  <si>
    <t>hulptabel 95% bovengrenzen</t>
  </si>
  <si>
    <t>PPM</t>
  </si>
  <si>
    <t>EMM</t>
  </si>
  <si>
    <t>k/R</t>
  </si>
  <si>
    <t>zoeker</t>
  </si>
  <si>
    <t>boven</t>
  </si>
  <si>
    <t>onder</t>
  </si>
  <si>
    <t>R</t>
  </si>
  <si>
    <t>PF</t>
  </si>
  <si>
    <t>MF</t>
  </si>
  <si>
    <t>lijnen in plaatje</t>
  </si>
  <si>
    <t xml:space="preserve">k </t>
  </si>
  <si>
    <t>populatie</t>
  </si>
  <si>
    <t>materiality</t>
  </si>
  <si>
    <t>fixed by prior</t>
  </si>
  <si>
    <t>amount to be tested</t>
  </si>
  <si>
    <t>most likely error</t>
  </si>
  <si>
    <t>DESIGN</t>
  </si>
  <si>
    <t>EVALUATION</t>
  </si>
  <si>
    <t>additional errors</t>
  </si>
  <si>
    <t>new precision</t>
  </si>
  <si>
    <t>Recorded</t>
  </si>
  <si>
    <t>Audited</t>
  </si>
  <si>
    <t xml:space="preserve">Overstatement </t>
  </si>
  <si>
    <t>Fraction</t>
  </si>
  <si>
    <t>prior</t>
  </si>
  <si>
    <t>required posterior</t>
  </si>
  <si>
    <t>updated</t>
  </si>
  <si>
    <t>actual posterior</t>
  </si>
  <si>
    <t>PRIOR</t>
  </si>
  <si>
    <t>REQUIRED POSTERIOR</t>
  </si>
  <si>
    <t>ACTUAL POSTERIOR</t>
  </si>
  <si>
    <t>SUFFICIENT WORK DONE?</t>
  </si>
  <si>
    <t>prior judgement: most likely error</t>
  </si>
  <si>
    <t>prior judgement: upper error limit</t>
  </si>
  <si>
    <t>sample size</t>
  </si>
  <si>
    <t>precision</t>
  </si>
  <si>
    <t>selection interval</t>
  </si>
  <si>
    <t>prior judgement: assumed confidence</t>
  </si>
  <si>
    <t>hulptabel bovengrenzen</t>
  </si>
  <si>
    <t>predicted error rate</t>
  </si>
  <si>
    <t>upper error limit</t>
  </si>
  <si>
    <t>"behind the scenes"</t>
  </si>
  <si>
    <t>performance materiality</t>
  </si>
  <si>
    <t>SMASH21 Bayes 09.02.2021</t>
  </si>
  <si>
    <t>unlocked cells for notes</t>
  </si>
  <si>
    <t>Amount</t>
  </si>
  <si>
    <t>Sample results for items below high value threshold containing overstatements</t>
  </si>
  <si>
    <t>sample expansion</t>
  </si>
  <si>
    <t>EXPANSION TO IMPROVE PRECISION</t>
  </si>
  <si>
    <t>disclaimer on steekproeven.eu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</si>
</sst>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5" formatCode="#,##0.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1"/>
    <xf numFmtId="9" fontId="1" fillId="0" borderId="0" xfId="1" applyNumberFormat="1"/>
    <xf numFmtId="0" fontId="1" fillId="2" borderId="5" xfId="1" applyFill="1" applyBorder="1"/>
    <xf numFmtId="0" fontId="4" fillId="2" borderId="9" xfId="0" applyFont="1" applyFill="1" applyBorder="1" applyAlignment="1" applyProtection="1">
      <alignment horizontal="left"/>
    </xf>
    <xf numFmtId="0" fontId="1" fillId="2" borderId="10" xfId="1" applyFill="1" applyBorder="1" applyProtection="1"/>
    <xf numFmtId="0" fontId="1" fillId="2" borderId="11" xfId="1" applyFill="1" applyBorder="1" applyProtection="1"/>
    <xf numFmtId="0" fontId="1" fillId="2" borderId="4" xfId="1" applyFill="1" applyBorder="1" applyProtection="1"/>
    <xf numFmtId="3" fontId="1" fillId="2" borderId="0" xfId="1" applyNumberFormat="1" applyFill="1" applyBorder="1" applyProtection="1"/>
    <xf numFmtId="0" fontId="1" fillId="2" borderId="12" xfId="1" applyFill="1" applyBorder="1" applyProtection="1"/>
    <xf numFmtId="0" fontId="1" fillId="2" borderId="0" xfId="1" applyFill="1" applyBorder="1" applyProtection="1"/>
    <xf numFmtId="0" fontId="1" fillId="2" borderId="1" xfId="1" applyFill="1" applyBorder="1" applyProtection="1"/>
    <xf numFmtId="0" fontId="1" fillId="2" borderId="3" xfId="1" applyFill="1" applyBorder="1" applyProtection="1"/>
    <xf numFmtId="0" fontId="1" fillId="2" borderId="5" xfId="1" applyFill="1" applyBorder="1" applyProtection="1"/>
    <xf numFmtId="9" fontId="1" fillId="2" borderId="0" xfId="1" applyNumberFormat="1" applyFill="1" applyBorder="1" applyProtection="1"/>
    <xf numFmtId="164" fontId="1" fillId="2" borderId="0" xfId="1" applyNumberFormat="1" applyFill="1" applyBorder="1" applyProtection="1"/>
    <xf numFmtId="0" fontId="1" fillId="2" borderId="6" xfId="1" applyFill="1" applyBorder="1" applyProtection="1"/>
    <xf numFmtId="0" fontId="1" fillId="2" borderId="8" xfId="1" applyFill="1" applyBorder="1" applyProtection="1"/>
    <xf numFmtId="0" fontId="1" fillId="2" borderId="9" xfId="1" applyFill="1" applyBorder="1" applyProtection="1"/>
    <xf numFmtId="2" fontId="1" fillId="2" borderId="10" xfId="1" applyNumberFormat="1" applyFill="1" applyBorder="1" applyProtection="1"/>
    <xf numFmtId="3" fontId="1" fillId="2" borderId="10" xfId="1" applyNumberFormat="1" applyFill="1" applyBorder="1" applyProtection="1"/>
    <xf numFmtId="2" fontId="1" fillId="2" borderId="0" xfId="1" applyNumberFormat="1" applyFill="1" applyBorder="1" applyProtection="1"/>
    <xf numFmtId="0" fontId="1" fillId="2" borderId="7" xfId="1" applyFill="1" applyBorder="1" applyProtection="1"/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right"/>
    </xf>
    <xf numFmtId="2" fontId="4" fillId="2" borderId="0" xfId="0" applyNumberFormat="1" applyFont="1" applyFill="1" applyBorder="1" applyAlignment="1" applyProtection="1">
      <alignment horizontal="right"/>
    </xf>
    <xf numFmtId="3" fontId="4" fillId="2" borderId="5" xfId="0" applyNumberFormat="1" applyFont="1" applyFill="1" applyBorder="1" applyAlignment="1" applyProtection="1">
      <alignment horizontal="right"/>
    </xf>
    <xf numFmtId="4" fontId="0" fillId="2" borderId="7" xfId="0" applyNumberForma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3" fontId="0" fillId="2" borderId="7" xfId="0" applyNumberFormat="1" applyFill="1" applyBorder="1" applyAlignment="1" applyProtection="1">
      <alignment horizontal="right"/>
    </xf>
    <xf numFmtId="3" fontId="4" fillId="2" borderId="8" xfId="0" applyNumberFormat="1" applyFont="1" applyFill="1" applyBorder="1" applyAlignment="1" applyProtection="1">
      <alignment horizontal="right"/>
    </xf>
    <xf numFmtId="0" fontId="1" fillId="0" borderId="0" xfId="1" applyBorder="1" applyProtection="1">
      <protection locked="0"/>
    </xf>
    <xf numFmtId="0" fontId="1" fillId="0" borderId="5" xfId="1" applyBorder="1" applyProtection="1">
      <protection locked="0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3" borderId="0" xfId="0" applyFill="1"/>
    <xf numFmtId="9" fontId="0" fillId="3" borderId="0" xfId="0" applyNumberFormat="1" applyFill="1"/>
    <xf numFmtId="3" fontId="0" fillId="3" borderId="0" xfId="0" applyNumberFormat="1" applyFill="1"/>
    <xf numFmtId="164" fontId="0" fillId="3" borderId="0" xfId="0" applyNumberFormat="1" applyFill="1"/>
    <xf numFmtId="2" fontId="0" fillId="3" borderId="0" xfId="0" applyNumberFormat="1" applyFill="1"/>
    <xf numFmtId="165" fontId="0" fillId="3" borderId="0" xfId="0" applyNumberFormat="1" applyFill="1"/>
    <xf numFmtId="0" fontId="4" fillId="2" borderId="3" xfId="0" applyFont="1" applyFill="1" applyBorder="1" applyAlignment="1" applyProtection="1">
      <alignment horizontal="left"/>
    </xf>
    <xf numFmtId="0" fontId="1" fillId="0" borderId="0" xfId="1" applyProtection="1"/>
    <xf numFmtId="0" fontId="1" fillId="2" borderId="2" xfId="1" applyFill="1" applyBorder="1" applyProtection="1"/>
    <xf numFmtId="0" fontId="4" fillId="2" borderId="2" xfId="0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3" fontId="1" fillId="0" borderId="0" xfId="1" applyNumberFormat="1" applyProtection="1"/>
    <xf numFmtId="0" fontId="1" fillId="0" borderId="0" xfId="1" applyBorder="1" applyProtection="1"/>
    <xf numFmtId="43" fontId="5" fillId="0" borderId="4" xfId="2" applyFont="1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right"/>
    </xf>
    <xf numFmtId="0" fontId="1" fillId="0" borderId="15" xfId="1" applyFill="1" applyBorder="1" applyProtection="1">
      <protection locked="0"/>
    </xf>
    <xf numFmtId="43" fontId="5" fillId="0" borderId="16" xfId="2" applyFont="1" applyFill="1" applyBorder="1" applyAlignment="1" applyProtection="1">
      <alignment horizontal="right"/>
      <protection locked="0"/>
    </xf>
    <xf numFmtId="43" fontId="5" fillId="0" borderId="17" xfId="2" applyFont="1" applyFill="1" applyBorder="1" applyAlignment="1" applyProtection="1">
      <alignment horizontal="right"/>
      <protection locked="0"/>
    </xf>
    <xf numFmtId="43" fontId="5" fillId="0" borderId="18" xfId="2" applyFon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horizontal="right"/>
      <protection locked="0"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20" xfId="0" applyFill="1" applyBorder="1" applyAlignment="1" applyProtection="1">
      <alignment horizontal="right"/>
      <protection locked="0"/>
    </xf>
    <xf numFmtId="0" fontId="1" fillId="0" borderId="21" xfId="1" applyBorder="1" applyProtection="1">
      <protection locked="0"/>
    </xf>
    <xf numFmtId="0" fontId="1" fillId="0" borderId="22" xfId="1" applyBorder="1" applyProtection="1">
      <protection locked="0"/>
    </xf>
    <xf numFmtId="0" fontId="1" fillId="0" borderId="23" xfId="1" applyBorder="1" applyProtection="1">
      <protection locked="0"/>
    </xf>
    <xf numFmtId="0" fontId="1" fillId="0" borderId="24" xfId="1" applyBorder="1" applyProtection="1">
      <protection locked="0"/>
    </xf>
    <xf numFmtId="0" fontId="1" fillId="0" borderId="25" xfId="1" applyBorder="1" applyProtection="1">
      <protection locked="0"/>
    </xf>
    <xf numFmtId="0" fontId="1" fillId="0" borderId="26" xfId="1" applyBorder="1" applyProtection="1">
      <protection locked="0"/>
    </xf>
    <xf numFmtId="0" fontId="1" fillId="0" borderId="27" xfId="1" applyBorder="1" applyProtection="1">
      <protection locked="0"/>
    </xf>
    <xf numFmtId="0" fontId="4" fillId="2" borderId="2" xfId="0" applyFont="1" applyFill="1" applyBorder="1" applyAlignment="1" applyProtection="1">
      <alignment horizontal="left"/>
    </xf>
    <xf numFmtId="0" fontId="4" fillId="2" borderId="28" xfId="0" applyFont="1" applyFill="1" applyBorder="1" applyAlignment="1" applyProtection="1">
      <alignment horizontal="right"/>
    </xf>
    <xf numFmtId="3" fontId="1" fillId="0" borderId="29" xfId="1" applyNumberFormat="1" applyFill="1" applyBorder="1" applyProtection="1">
      <protection locked="0"/>
    </xf>
    <xf numFmtId="3" fontId="1" fillId="0" borderId="23" xfId="1" applyNumberFormat="1" applyFill="1" applyBorder="1" applyProtection="1">
      <protection locked="0"/>
    </xf>
    <xf numFmtId="3" fontId="1" fillId="0" borderId="24" xfId="1" applyNumberFormat="1" applyFill="1" applyBorder="1" applyProtection="1">
      <protection locked="0"/>
    </xf>
    <xf numFmtId="3" fontId="1" fillId="2" borderId="3" xfId="1" applyNumberFormat="1" applyFill="1" applyBorder="1" applyProtection="1"/>
    <xf numFmtId="3" fontId="1" fillId="2" borderId="5" xfId="1" applyNumberFormat="1" applyFill="1" applyBorder="1" applyProtection="1"/>
    <xf numFmtId="3" fontId="1" fillId="2" borderId="8" xfId="1" applyNumberFormat="1" applyFill="1" applyBorder="1" applyProtection="1"/>
    <xf numFmtId="0" fontId="4" fillId="2" borderId="0" xfId="0" applyFont="1" applyFill="1" applyBorder="1" applyAlignment="1" applyProtection="1">
      <alignment horizontal="left"/>
    </xf>
    <xf numFmtId="3" fontId="4" fillId="2" borderId="0" xfId="0" applyNumberFormat="1" applyFont="1" applyFill="1" applyBorder="1" applyAlignment="1" applyProtection="1">
      <alignment horizontal="left"/>
    </xf>
    <xf numFmtId="3" fontId="4" fillId="2" borderId="7" xfId="0" applyNumberFormat="1" applyFont="1" applyFill="1" applyBorder="1" applyAlignment="1" applyProtection="1">
      <alignment horizontal="left"/>
    </xf>
    <xf numFmtId="0" fontId="1" fillId="2" borderId="13" xfId="1" applyFill="1" applyBorder="1" applyAlignment="1" applyProtection="1">
      <alignment horizontal="left"/>
    </xf>
    <xf numFmtId="0" fontId="1" fillId="2" borderId="14" xfId="1" applyFill="1" applyBorder="1" applyAlignment="1" applyProtection="1">
      <alignment horizontal="left"/>
    </xf>
    <xf numFmtId="0" fontId="1" fillId="2" borderId="0" xfId="1" applyFill="1"/>
    <xf numFmtId="0" fontId="1" fillId="2" borderId="10" xfId="1" applyFill="1" applyBorder="1" applyAlignment="1" applyProtection="1">
      <alignment horizontal="right"/>
    </xf>
  </cellXfs>
  <cellStyles count="3">
    <cellStyle name="Komma" xfId="2" builtinId="3"/>
    <cellStyle name="Normal 2" xfId="1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4226383466773"/>
          <c:y val="4.0068491438570178E-2"/>
          <c:w val="0.65278871391076121"/>
          <c:h val="0.8326195683872849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'required posterior'!$B$3:$B$203</c:f>
              <c:numCache>
                <c:formatCode>#,##0</c:formatCode>
                <c:ptCount val="201"/>
                <c:pt idx="0" formatCode="General">
                  <c:v>0</c:v>
                </c:pt>
                <c:pt idx="1">
                  <c:v>153.7243573680482</c:v>
                </c:pt>
                <c:pt idx="2">
                  <c:v>307.44871473609641</c:v>
                </c:pt>
                <c:pt idx="3">
                  <c:v>461.17307210414458</c:v>
                </c:pt>
                <c:pt idx="4">
                  <c:v>614.89742947219281</c:v>
                </c:pt>
                <c:pt idx="5">
                  <c:v>768.62178684024104</c:v>
                </c:pt>
                <c:pt idx="6">
                  <c:v>922.34614420828927</c:v>
                </c:pt>
                <c:pt idx="7">
                  <c:v>1076.0705015763374</c:v>
                </c:pt>
                <c:pt idx="8">
                  <c:v>1229.7948589443856</c:v>
                </c:pt>
                <c:pt idx="9">
                  <c:v>1383.5192163124339</c:v>
                </c:pt>
                <c:pt idx="10">
                  <c:v>1537.2435736804821</c:v>
                </c:pt>
                <c:pt idx="11">
                  <c:v>1690.9679310485303</c:v>
                </c:pt>
                <c:pt idx="12">
                  <c:v>1844.6922884165785</c:v>
                </c:pt>
                <c:pt idx="13">
                  <c:v>1998.4166457846268</c:v>
                </c:pt>
                <c:pt idx="14">
                  <c:v>2152.1410031526748</c:v>
                </c:pt>
                <c:pt idx="15">
                  <c:v>2305.8653605207228</c:v>
                </c:pt>
                <c:pt idx="16">
                  <c:v>2459.5897178887708</c:v>
                </c:pt>
                <c:pt idx="17">
                  <c:v>2613.3140752568188</c:v>
                </c:pt>
                <c:pt idx="18">
                  <c:v>2767.0384326248668</c:v>
                </c:pt>
                <c:pt idx="19">
                  <c:v>2920.7627899929148</c:v>
                </c:pt>
                <c:pt idx="20">
                  <c:v>3074.4871473609628</c:v>
                </c:pt>
                <c:pt idx="21">
                  <c:v>3228.2115047290108</c:v>
                </c:pt>
                <c:pt idx="22">
                  <c:v>3381.9358620970588</c:v>
                </c:pt>
                <c:pt idx="23">
                  <c:v>3535.6602194651068</c:v>
                </c:pt>
                <c:pt idx="24">
                  <c:v>3689.3845768331548</c:v>
                </c:pt>
                <c:pt idx="25">
                  <c:v>3843.1089342012028</c:v>
                </c:pt>
                <c:pt idx="26">
                  <c:v>3996.8332915692508</c:v>
                </c:pt>
                <c:pt idx="27">
                  <c:v>4150.5576489372988</c:v>
                </c:pt>
                <c:pt idx="28">
                  <c:v>4304.2820063053468</c:v>
                </c:pt>
                <c:pt idx="29">
                  <c:v>4458.0063636733948</c:v>
                </c:pt>
                <c:pt idx="30">
                  <c:v>4611.7307210414428</c:v>
                </c:pt>
                <c:pt idx="31">
                  <c:v>4765.4550784094909</c:v>
                </c:pt>
                <c:pt idx="32">
                  <c:v>4919.1794357775389</c:v>
                </c:pt>
                <c:pt idx="33">
                  <c:v>5072.9037931455869</c:v>
                </c:pt>
                <c:pt idx="34">
                  <c:v>5226.6281505136349</c:v>
                </c:pt>
                <c:pt idx="35">
                  <c:v>5380.3525078816829</c:v>
                </c:pt>
                <c:pt idx="36">
                  <c:v>5534.0768652497309</c:v>
                </c:pt>
                <c:pt idx="37">
                  <c:v>5687.8012226177789</c:v>
                </c:pt>
                <c:pt idx="38">
                  <c:v>5841.5255799858269</c:v>
                </c:pt>
                <c:pt idx="39">
                  <c:v>5995.2499373538749</c:v>
                </c:pt>
                <c:pt idx="40">
                  <c:v>6148.9742947219229</c:v>
                </c:pt>
                <c:pt idx="41">
                  <c:v>6302.6986520899709</c:v>
                </c:pt>
                <c:pt idx="42">
                  <c:v>6456.4230094580189</c:v>
                </c:pt>
                <c:pt idx="43">
                  <c:v>6610.1473668260669</c:v>
                </c:pt>
                <c:pt idx="44">
                  <c:v>6763.8717241941149</c:v>
                </c:pt>
                <c:pt idx="45">
                  <c:v>6917.5960815621629</c:v>
                </c:pt>
                <c:pt idx="46">
                  <c:v>7071.3204389302109</c:v>
                </c:pt>
                <c:pt idx="47">
                  <c:v>7225.0447962982589</c:v>
                </c:pt>
                <c:pt idx="48">
                  <c:v>7378.7691536663069</c:v>
                </c:pt>
                <c:pt idx="49">
                  <c:v>7532.4935110343549</c:v>
                </c:pt>
                <c:pt idx="50">
                  <c:v>7686.2178684024029</c:v>
                </c:pt>
                <c:pt idx="51">
                  <c:v>7839.9422257704509</c:v>
                </c:pt>
                <c:pt idx="52">
                  <c:v>7993.6665831384989</c:v>
                </c:pt>
                <c:pt idx="53">
                  <c:v>8147.3909405065469</c:v>
                </c:pt>
                <c:pt idx="54">
                  <c:v>8301.1152978745959</c:v>
                </c:pt>
                <c:pt idx="55">
                  <c:v>8454.8396552426439</c:v>
                </c:pt>
                <c:pt idx="56">
                  <c:v>8608.5640126106919</c:v>
                </c:pt>
                <c:pt idx="57">
                  <c:v>8762.2883699787399</c:v>
                </c:pt>
                <c:pt idx="58">
                  <c:v>8916.0127273467879</c:v>
                </c:pt>
                <c:pt idx="59">
                  <c:v>9069.7370847148359</c:v>
                </c:pt>
                <c:pt idx="60">
                  <c:v>9223.4614420828839</c:v>
                </c:pt>
                <c:pt idx="61">
                  <c:v>9377.1857994509319</c:v>
                </c:pt>
                <c:pt idx="62">
                  <c:v>9530.9101568189799</c:v>
                </c:pt>
                <c:pt idx="63">
                  <c:v>9684.6345141870279</c:v>
                </c:pt>
                <c:pt idx="64">
                  <c:v>9838.3588715550759</c:v>
                </c:pt>
                <c:pt idx="65">
                  <c:v>9992.0832289231239</c:v>
                </c:pt>
                <c:pt idx="66">
                  <c:v>10145.807586291172</c:v>
                </c:pt>
                <c:pt idx="67">
                  <c:v>10299.53194365922</c:v>
                </c:pt>
                <c:pt idx="68">
                  <c:v>10453.256301027268</c:v>
                </c:pt>
                <c:pt idx="69">
                  <c:v>10606.980658395316</c:v>
                </c:pt>
                <c:pt idx="70">
                  <c:v>10760.705015763364</c:v>
                </c:pt>
                <c:pt idx="71">
                  <c:v>10914.429373131412</c:v>
                </c:pt>
                <c:pt idx="72">
                  <c:v>11068.15373049946</c:v>
                </c:pt>
                <c:pt idx="73">
                  <c:v>11221.878087867508</c:v>
                </c:pt>
                <c:pt idx="74">
                  <c:v>11375.602445235556</c:v>
                </c:pt>
                <c:pt idx="75">
                  <c:v>11529.326802603604</c:v>
                </c:pt>
                <c:pt idx="76">
                  <c:v>11683.051159971652</c:v>
                </c:pt>
                <c:pt idx="77">
                  <c:v>11836.7755173397</c:v>
                </c:pt>
                <c:pt idx="78">
                  <c:v>11990.499874707748</c:v>
                </c:pt>
                <c:pt idx="79">
                  <c:v>12144.224232075796</c:v>
                </c:pt>
                <c:pt idx="80">
                  <c:v>12297.948589443844</c:v>
                </c:pt>
                <c:pt idx="81">
                  <c:v>12451.672946811892</c:v>
                </c:pt>
                <c:pt idx="82">
                  <c:v>12605.39730417994</c:v>
                </c:pt>
                <c:pt idx="83">
                  <c:v>12759.121661547988</c:v>
                </c:pt>
                <c:pt idx="84">
                  <c:v>12912.846018916036</c:v>
                </c:pt>
                <c:pt idx="85">
                  <c:v>13066.570376284084</c:v>
                </c:pt>
                <c:pt idx="86">
                  <c:v>13220.294733652132</c:v>
                </c:pt>
                <c:pt idx="87">
                  <c:v>13374.01909102018</c:v>
                </c:pt>
                <c:pt idx="88">
                  <c:v>13527.743448388228</c:v>
                </c:pt>
                <c:pt idx="89">
                  <c:v>13681.467805756276</c:v>
                </c:pt>
                <c:pt idx="90">
                  <c:v>13835.192163124324</c:v>
                </c:pt>
                <c:pt idx="91">
                  <c:v>13988.916520492372</c:v>
                </c:pt>
                <c:pt idx="92">
                  <c:v>14142.64087786042</c:v>
                </c:pt>
                <c:pt idx="93">
                  <c:v>14296.365235228468</c:v>
                </c:pt>
                <c:pt idx="94">
                  <c:v>14450.089592596516</c:v>
                </c:pt>
                <c:pt idx="95">
                  <c:v>14603.813949964564</c:v>
                </c:pt>
                <c:pt idx="96">
                  <c:v>14757.538307332612</c:v>
                </c:pt>
                <c:pt idx="97">
                  <c:v>14911.26266470066</c:v>
                </c:pt>
                <c:pt idx="98">
                  <c:v>15064.987022068708</c:v>
                </c:pt>
                <c:pt idx="99">
                  <c:v>15218.711379436756</c:v>
                </c:pt>
                <c:pt idx="100">
                  <c:v>15372.435736804804</c:v>
                </c:pt>
                <c:pt idx="101">
                  <c:v>15526.160094172852</c:v>
                </c:pt>
                <c:pt idx="102">
                  <c:v>15679.8844515409</c:v>
                </c:pt>
                <c:pt idx="103">
                  <c:v>15833.608808908948</c:v>
                </c:pt>
                <c:pt idx="104">
                  <c:v>15987.333166276996</c:v>
                </c:pt>
                <c:pt idx="105">
                  <c:v>16141.057523645044</c:v>
                </c:pt>
                <c:pt idx="106">
                  <c:v>16294.781881013092</c:v>
                </c:pt>
                <c:pt idx="107">
                  <c:v>16448.506238381142</c:v>
                </c:pt>
                <c:pt idx="108">
                  <c:v>16602.230595749192</c:v>
                </c:pt>
                <c:pt idx="109">
                  <c:v>16755.954953117242</c:v>
                </c:pt>
                <c:pt idx="110">
                  <c:v>16909.679310485291</c:v>
                </c:pt>
                <c:pt idx="111">
                  <c:v>17063.403667853341</c:v>
                </c:pt>
                <c:pt idx="112">
                  <c:v>17217.128025221391</c:v>
                </c:pt>
                <c:pt idx="113">
                  <c:v>17370.852382589441</c:v>
                </c:pt>
                <c:pt idx="114">
                  <c:v>17524.576739957491</c:v>
                </c:pt>
                <c:pt idx="115">
                  <c:v>17678.30109732554</c:v>
                </c:pt>
                <c:pt idx="116">
                  <c:v>17832.02545469359</c:v>
                </c:pt>
                <c:pt idx="117">
                  <c:v>17985.74981206164</c:v>
                </c:pt>
                <c:pt idx="118">
                  <c:v>18139.47416942969</c:v>
                </c:pt>
                <c:pt idx="119">
                  <c:v>18293.19852679774</c:v>
                </c:pt>
                <c:pt idx="120">
                  <c:v>18446.92288416579</c:v>
                </c:pt>
                <c:pt idx="121">
                  <c:v>18600.647241533839</c:v>
                </c:pt>
                <c:pt idx="122">
                  <c:v>18754.371598901889</c:v>
                </c:pt>
                <c:pt idx="123">
                  <c:v>18908.095956269939</c:v>
                </c:pt>
                <c:pt idx="124">
                  <c:v>19061.820313637989</c:v>
                </c:pt>
                <c:pt idx="125">
                  <c:v>19215.544671006039</c:v>
                </c:pt>
                <c:pt idx="126">
                  <c:v>19369.269028374089</c:v>
                </c:pt>
                <c:pt idx="127">
                  <c:v>19522.993385742138</c:v>
                </c:pt>
                <c:pt idx="128">
                  <c:v>19676.717743110188</c:v>
                </c:pt>
                <c:pt idx="129">
                  <c:v>19830.442100478238</c:v>
                </c:pt>
                <c:pt idx="130">
                  <c:v>19984.166457846288</c:v>
                </c:pt>
                <c:pt idx="131">
                  <c:v>20137.890815214338</c:v>
                </c:pt>
                <c:pt idx="132">
                  <c:v>20291.615172582387</c:v>
                </c:pt>
                <c:pt idx="133">
                  <c:v>20445.339529950437</c:v>
                </c:pt>
                <c:pt idx="134">
                  <c:v>20599.063887318487</c:v>
                </c:pt>
                <c:pt idx="135">
                  <c:v>20752.788244686537</c:v>
                </c:pt>
                <c:pt idx="136">
                  <c:v>20906.512602054587</c:v>
                </c:pt>
                <c:pt idx="137">
                  <c:v>21060.236959422637</c:v>
                </c:pt>
                <c:pt idx="138">
                  <c:v>21213.961316790686</c:v>
                </c:pt>
                <c:pt idx="139">
                  <c:v>21367.685674158736</c:v>
                </c:pt>
                <c:pt idx="140">
                  <c:v>21521.410031526786</c:v>
                </c:pt>
                <c:pt idx="141">
                  <c:v>21675.134388894836</c:v>
                </c:pt>
                <c:pt idx="142">
                  <c:v>21828.858746262886</c:v>
                </c:pt>
                <c:pt idx="143">
                  <c:v>21982.583103630936</c:v>
                </c:pt>
                <c:pt idx="144">
                  <c:v>22136.307460998985</c:v>
                </c:pt>
                <c:pt idx="145">
                  <c:v>22290.031818367035</c:v>
                </c:pt>
                <c:pt idx="146">
                  <c:v>22443.756175735085</c:v>
                </c:pt>
                <c:pt idx="147">
                  <c:v>22597.480533103135</c:v>
                </c:pt>
                <c:pt idx="148">
                  <c:v>22751.204890471185</c:v>
                </c:pt>
                <c:pt idx="149">
                  <c:v>22904.929247839234</c:v>
                </c:pt>
                <c:pt idx="150">
                  <c:v>23058.653605207284</c:v>
                </c:pt>
                <c:pt idx="151">
                  <c:v>23212.377962575334</c:v>
                </c:pt>
                <c:pt idx="152">
                  <c:v>23366.102319943384</c:v>
                </c:pt>
                <c:pt idx="153">
                  <c:v>23519.826677311434</c:v>
                </c:pt>
                <c:pt idx="154">
                  <c:v>23673.551034679484</c:v>
                </c:pt>
                <c:pt idx="155">
                  <c:v>23827.275392047533</c:v>
                </c:pt>
                <c:pt idx="156">
                  <c:v>23980.999749415583</c:v>
                </c:pt>
                <c:pt idx="157">
                  <c:v>24134.724106783633</c:v>
                </c:pt>
                <c:pt idx="158">
                  <c:v>24288.448464151683</c:v>
                </c:pt>
                <c:pt idx="159">
                  <c:v>24442.172821519733</c:v>
                </c:pt>
                <c:pt idx="160">
                  <c:v>24595.897178887783</c:v>
                </c:pt>
                <c:pt idx="161">
                  <c:v>24749.621536255832</c:v>
                </c:pt>
                <c:pt idx="162">
                  <c:v>24903.345893623882</c:v>
                </c:pt>
                <c:pt idx="163">
                  <c:v>25057.070250991932</c:v>
                </c:pt>
                <c:pt idx="164">
                  <c:v>25210.794608359982</c:v>
                </c:pt>
                <c:pt idx="165">
                  <c:v>25364.518965728032</c:v>
                </c:pt>
                <c:pt idx="166">
                  <c:v>25518.243323096081</c:v>
                </c:pt>
                <c:pt idx="167">
                  <c:v>25671.967680464131</c:v>
                </c:pt>
                <c:pt idx="168">
                  <c:v>25825.692037832181</c:v>
                </c:pt>
                <c:pt idx="169">
                  <c:v>25979.416395200231</c:v>
                </c:pt>
                <c:pt idx="170">
                  <c:v>26133.140752568281</c:v>
                </c:pt>
                <c:pt idx="171">
                  <c:v>26286.865109936331</c:v>
                </c:pt>
                <c:pt idx="172">
                  <c:v>26440.58946730438</c:v>
                </c:pt>
                <c:pt idx="173">
                  <c:v>26594.31382467243</c:v>
                </c:pt>
                <c:pt idx="174">
                  <c:v>26748.03818204048</c:v>
                </c:pt>
                <c:pt idx="175">
                  <c:v>26901.76253940853</c:v>
                </c:pt>
                <c:pt idx="176">
                  <c:v>27055.48689677658</c:v>
                </c:pt>
                <c:pt idx="177">
                  <c:v>27209.211254144629</c:v>
                </c:pt>
                <c:pt idx="178">
                  <c:v>27362.935611512679</c:v>
                </c:pt>
                <c:pt idx="179">
                  <c:v>27516.659968880729</c:v>
                </c:pt>
                <c:pt idx="180">
                  <c:v>27670.384326248779</c:v>
                </c:pt>
                <c:pt idx="181">
                  <c:v>27824.108683616829</c:v>
                </c:pt>
                <c:pt idx="182">
                  <c:v>27977.833040984879</c:v>
                </c:pt>
                <c:pt idx="183">
                  <c:v>28131.557398352928</c:v>
                </c:pt>
                <c:pt idx="184">
                  <c:v>28285.281755720978</c:v>
                </c:pt>
                <c:pt idx="185">
                  <c:v>28439.006113089028</c:v>
                </c:pt>
                <c:pt idx="186">
                  <c:v>28592.730470457078</c:v>
                </c:pt>
                <c:pt idx="187">
                  <c:v>28746.454827825128</c:v>
                </c:pt>
                <c:pt idx="188">
                  <c:v>28900.179185193178</c:v>
                </c:pt>
                <c:pt idx="189">
                  <c:v>29053.903542561227</c:v>
                </c:pt>
                <c:pt idx="190">
                  <c:v>29207.627899929277</c:v>
                </c:pt>
                <c:pt idx="191">
                  <c:v>29361.352257297327</c:v>
                </c:pt>
                <c:pt idx="192">
                  <c:v>29515.076614665377</c:v>
                </c:pt>
                <c:pt idx="193">
                  <c:v>29668.800972033427</c:v>
                </c:pt>
                <c:pt idx="194">
                  <c:v>29822.525329401476</c:v>
                </c:pt>
                <c:pt idx="195">
                  <c:v>29976.249686769526</c:v>
                </c:pt>
                <c:pt idx="196">
                  <c:v>30129.974044137576</c:v>
                </c:pt>
                <c:pt idx="197">
                  <c:v>30283.698401505626</c:v>
                </c:pt>
                <c:pt idx="198">
                  <c:v>30437.422758873676</c:v>
                </c:pt>
                <c:pt idx="199">
                  <c:v>30591.147116241726</c:v>
                </c:pt>
                <c:pt idx="200">
                  <c:v>30744.871473609775</c:v>
                </c:pt>
              </c:numCache>
            </c:numRef>
          </c:xVal>
          <c:yVal>
            <c:numRef>
              <c:f>'required posterior'!$C$3:$C$203</c:f>
              <c:numCache>
                <c:formatCode>0.0000</c:formatCode>
                <c:ptCount val="201"/>
                <c:pt idx="0">
                  <c:v>1</c:v>
                </c:pt>
                <c:pt idx="1">
                  <c:v>0.954992586021436</c:v>
                </c:pt>
                <c:pt idx="2">
                  <c:v>0.91201083935590976</c:v>
                </c:pt>
                <c:pt idx="3">
                  <c:v>0.87096358995608048</c:v>
                </c:pt>
                <c:pt idx="4">
                  <c:v>0.83176377110267108</c:v>
                </c:pt>
                <c:pt idx="5">
                  <c:v>0.79432823472428149</c:v>
                </c:pt>
                <c:pt idx="6">
                  <c:v>0.75857757502918377</c:v>
                </c:pt>
                <c:pt idx="7">
                  <c:v>0.72443596007499012</c:v>
                </c:pt>
                <c:pt idx="8">
                  <c:v>0.69183097091893653</c:v>
                </c:pt>
                <c:pt idx="9">
                  <c:v>0.660693448007596</c:v>
                </c:pt>
                <c:pt idx="10">
                  <c:v>0.63095734448019314</c:v>
                </c:pt>
                <c:pt idx="11">
                  <c:v>0.60255958607435778</c:v>
                </c:pt>
                <c:pt idx="12">
                  <c:v>0.57543993733715693</c:v>
                </c:pt>
                <c:pt idx="13">
                  <c:v>0.54954087385762451</c:v>
                </c:pt>
                <c:pt idx="14">
                  <c:v>0.52480746024977265</c:v>
                </c:pt>
                <c:pt idx="15">
                  <c:v>0.50118723362727235</c:v>
                </c:pt>
                <c:pt idx="16">
                  <c:v>0.47863009232263848</c:v>
                </c:pt>
                <c:pt idx="17">
                  <c:v>0.45708818961487507</c:v>
                </c:pt>
                <c:pt idx="18">
                  <c:v>0.4365158322401661</c:v>
                </c:pt>
                <c:pt idx="19">
                  <c:v>0.41686938347033559</c:v>
                </c:pt>
                <c:pt idx="20">
                  <c:v>0.39810717055349737</c:v>
                </c:pt>
                <c:pt idx="21">
                  <c:v>0.38018939632056137</c:v>
                </c:pt>
                <c:pt idx="22">
                  <c:v>0.36307805477010158</c:v>
                </c:pt>
                <c:pt idx="23">
                  <c:v>0.34673685045253189</c:v>
                </c:pt>
                <c:pt idx="24">
                  <c:v>0.33113112148259127</c:v>
                </c:pt>
                <c:pt idx="25">
                  <c:v>0.31622776601683822</c:v>
                </c:pt>
                <c:pt idx="26">
                  <c:v>0.30199517204020182</c:v>
                </c:pt>
                <c:pt idx="27">
                  <c:v>0.28840315031266084</c:v>
                </c:pt>
                <c:pt idx="28">
                  <c:v>0.27542287033381685</c:v>
                </c:pt>
                <c:pt idx="29">
                  <c:v>0.26302679918953842</c:v>
                </c:pt>
                <c:pt idx="30">
                  <c:v>0.25118864315095829</c:v>
                </c:pt>
                <c:pt idx="31">
                  <c:v>0.23988329190194929</c:v>
                </c:pt>
                <c:pt idx="32">
                  <c:v>0.22908676527677757</c:v>
                </c:pt>
                <c:pt idx="33">
                  <c:v>0.21877616239495548</c:v>
                </c:pt>
                <c:pt idx="34">
                  <c:v>0.20892961308540423</c:v>
                </c:pt>
                <c:pt idx="35">
                  <c:v>0.19952623149688822</c:v>
                </c:pt>
                <c:pt idx="36">
                  <c:v>0.19054607179632496</c:v>
                </c:pt>
                <c:pt idx="37">
                  <c:v>0.18197008586099864</c:v>
                </c:pt>
                <c:pt idx="38">
                  <c:v>0.17378008287493782</c:v>
                </c:pt>
                <c:pt idx="39">
                  <c:v>0.16595869074375633</c:v>
                </c:pt>
                <c:pt idx="40">
                  <c:v>0.15848931924611162</c:v>
                </c:pt>
                <c:pt idx="41">
                  <c:v>0.1513561248436211</c:v>
                </c:pt>
                <c:pt idx="42">
                  <c:v>0.14454397707459302</c:v>
                </c:pt>
                <c:pt idx="43">
                  <c:v>0.13803842646028874</c:v>
                </c:pt>
                <c:pt idx="44">
                  <c:v>0.13182567385564092</c:v>
                </c:pt>
                <c:pt idx="45">
                  <c:v>0.12589254117941695</c:v>
                </c:pt>
                <c:pt idx="46">
                  <c:v>0.12022644346174154</c:v>
                </c:pt>
                <c:pt idx="47">
                  <c:v>0.11481536214968854</c:v>
                </c:pt>
                <c:pt idx="48">
                  <c:v>0.10964781961431873</c:v>
                </c:pt>
                <c:pt idx="49">
                  <c:v>0.1047128548050902</c:v>
                </c:pt>
                <c:pt idx="50">
                  <c:v>0.10000000000000024</c:v>
                </c:pt>
                <c:pt idx="51">
                  <c:v>9.5499258602143811E-2</c:v>
                </c:pt>
                <c:pt idx="52">
                  <c:v>9.1201083935591176E-2</c:v>
                </c:pt>
                <c:pt idx="53">
                  <c:v>8.7096358995608289E-2</c:v>
                </c:pt>
                <c:pt idx="54">
                  <c:v>8.3176377110267291E-2</c:v>
                </c:pt>
                <c:pt idx="55">
                  <c:v>7.9432823472428346E-2</c:v>
                </c:pt>
                <c:pt idx="56">
                  <c:v>7.5857757502918552E-2</c:v>
                </c:pt>
                <c:pt idx="57">
                  <c:v>7.2443596007499181E-2</c:v>
                </c:pt>
                <c:pt idx="58">
                  <c:v>6.9183097091893825E-2</c:v>
                </c:pt>
                <c:pt idx="59">
                  <c:v>6.6069344800759766E-2</c:v>
                </c:pt>
                <c:pt idx="60">
                  <c:v>6.3095734448019483E-2</c:v>
                </c:pt>
                <c:pt idx="61">
                  <c:v>6.025595860743594E-2</c:v>
                </c:pt>
                <c:pt idx="62">
                  <c:v>5.7543993733715861E-2</c:v>
                </c:pt>
                <c:pt idx="63">
                  <c:v>5.4954087385762608E-2</c:v>
                </c:pt>
                <c:pt idx="64">
                  <c:v>5.2480746024977404E-2</c:v>
                </c:pt>
                <c:pt idx="65">
                  <c:v>5.0118723362727387E-2</c:v>
                </c:pt>
                <c:pt idx="66">
                  <c:v>4.7863009232263963E-2</c:v>
                </c:pt>
                <c:pt idx="67">
                  <c:v>4.5708818961487645E-2</c:v>
                </c:pt>
                <c:pt idx="68">
                  <c:v>4.365158322401673E-2</c:v>
                </c:pt>
                <c:pt idx="69">
                  <c:v>4.1686938347033686E-2</c:v>
                </c:pt>
                <c:pt idx="70">
                  <c:v>3.9810717055349852E-2</c:v>
                </c:pt>
                <c:pt idx="71">
                  <c:v>3.8018939632056249E-2</c:v>
                </c:pt>
                <c:pt idx="72">
                  <c:v>3.630780547701027E-2</c:v>
                </c:pt>
                <c:pt idx="73">
                  <c:v>3.4673685045253276E-2</c:v>
                </c:pt>
                <c:pt idx="74">
                  <c:v>3.3113112148259218E-2</c:v>
                </c:pt>
                <c:pt idx="75">
                  <c:v>3.1622776601683909E-2</c:v>
                </c:pt>
                <c:pt idx="76">
                  <c:v>3.0199517204020268E-2</c:v>
                </c:pt>
                <c:pt idx="77">
                  <c:v>2.8840315031266162E-2</c:v>
                </c:pt>
                <c:pt idx="78">
                  <c:v>2.7542287033381765E-2</c:v>
                </c:pt>
                <c:pt idx="79">
                  <c:v>2.6302679918953922E-2</c:v>
                </c:pt>
                <c:pt idx="80">
                  <c:v>2.5118864315095895E-2</c:v>
                </c:pt>
                <c:pt idx="81">
                  <c:v>2.3988329190194998E-2</c:v>
                </c:pt>
                <c:pt idx="82">
                  <c:v>2.2908676527677824E-2</c:v>
                </c:pt>
                <c:pt idx="83">
                  <c:v>2.187761623949561E-2</c:v>
                </c:pt>
                <c:pt idx="84">
                  <c:v>2.0892961308540476E-2</c:v>
                </c:pt>
                <c:pt idx="85">
                  <c:v>1.9952623149688879E-2</c:v>
                </c:pt>
                <c:pt idx="86">
                  <c:v>1.9054607179632557E-2</c:v>
                </c:pt>
                <c:pt idx="87">
                  <c:v>1.8197008586099912E-2</c:v>
                </c:pt>
                <c:pt idx="88">
                  <c:v>1.7378008287493831E-2</c:v>
                </c:pt>
                <c:pt idx="89">
                  <c:v>1.6595869074375682E-2</c:v>
                </c:pt>
                <c:pt idx="90">
                  <c:v>1.5848931924611211E-2</c:v>
                </c:pt>
                <c:pt idx="91">
                  <c:v>1.5135612484362156E-2</c:v>
                </c:pt>
                <c:pt idx="92">
                  <c:v>1.4454397707459337E-2</c:v>
                </c:pt>
                <c:pt idx="93">
                  <c:v>1.3803842646028909E-2</c:v>
                </c:pt>
                <c:pt idx="94">
                  <c:v>1.318256738556413E-2</c:v>
                </c:pt>
                <c:pt idx="95">
                  <c:v>1.2589254117941732E-2</c:v>
                </c:pt>
                <c:pt idx="96">
                  <c:v>1.2022644346174187E-2</c:v>
                </c:pt>
                <c:pt idx="97">
                  <c:v>1.1481536214968889E-2</c:v>
                </c:pt>
                <c:pt idx="98">
                  <c:v>1.096478196143191E-2</c:v>
                </c:pt>
                <c:pt idx="99">
                  <c:v>1.0471285480509044E-2</c:v>
                </c:pt>
                <c:pt idx="100">
                  <c:v>1.0000000000000049E-2</c:v>
                </c:pt>
                <c:pt idx="101">
                  <c:v>9.5499258602144074E-3</c:v>
                </c:pt>
                <c:pt idx="102">
                  <c:v>9.1201083935591471E-3</c:v>
                </c:pt>
                <c:pt idx="103">
                  <c:v>8.7096358995608514E-3</c:v>
                </c:pt>
                <c:pt idx="104">
                  <c:v>8.3176377110267558E-3</c:v>
                </c:pt>
                <c:pt idx="105">
                  <c:v>7.9432823472428624E-3</c:v>
                </c:pt>
                <c:pt idx="106">
                  <c:v>7.5857757502918767E-3</c:v>
                </c:pt>
                <c:pt idx="107">
                  <c:v>7.2443596007499399E-3</c:v>
                </c:pt>
                <c:pt idx="108">
                  <c:v>6.9183097091893974E-3</c:v>
                </c:pt>
                <c:pt idx="109">
                  <c:v>6.6069344800759851E-3</c:v>
                </c:pt>
                <c:pt idx="110">
                  <c:v>6.309573444801952E-3</c:v>
                </c:pt>
                <c:pt idx="111">
                  <c:v>6.0255958607435987E-3</c:v>
                </c:pt>
                <c:pt idx="112">
                  <c:v>5.7543993733715848E-3</c:v>
                </c:pt>
                <c:pt idx="113">
                  <c:v>5.4954087385762568E-3</c:v>
                </c:pt>
                <c:pt idx="114">
                  <c:v>5.2480746024977333E-3</c:v>
                </c:pt>
                <c:pt idx="115">
                  <c:v>5.0118723362727307E-3</c:v>
                </c:pt>
                <c:pt idx="116">
                  <c:v>4.7863009232263871E-3</c:v>
                </c:pt>
                <c:pt idx="117">
                  <c:v>4.5708818961487513E-3</c:v>
                </c:pt>
                <c:pt idx="118">
                  <c:v>4.3651583224016575E-3</c:v>
                </c:pt>
                <c:pt idx="119">
                  <c:v>4.1686938347033527E-3</c:v>
                </c:pt>
                <c:pt idx="120">
                  <c:v>3.9810717055349682E-3</c:v>
                </c:pt>
                <c:pt idx="121">
                  <c:v>3.8018939632056053E-3</c:v>
                </c:pt>
                <c:pt idx="122">
                  <c:v>3.6307805477010045E-3</c:v>
                </c:pt>
                <c:pt idx="123">
                  <c:v>3.467368504525305E-3</c:v>
                </c:pt>
                <c:pt idx="124">
                  <c:v>3.3113112148259014E-3</c:v>
                </c:pt>
                <c:pt idx="125">
                  <c:v>3.1622776601683681E-3</c:v>
                </c:pt>
                <c:pt idx="126">
                  <c:v>3.0199517204020031E-3</c:v>
                </c:pt>
                <c:pt idx="127">
                  <c:v>2.8840315031265916E-3</c:v>
                </c:pt>
                <c:pt idx="128">
                  <c:v>2.7542287033381534E-3</c:v>
                </c:pt>
                <c:pt idx="129">
                  <c:v>2.630267991895367E-3</c:v>
                </c:pt>
                <c:pt idx="130">
                  <c:v>2.5118864315095647E-3</c:v>
                </c:pt>
                <c:pt idx="131">
                  <c:v>2.3988329190194739E-3</c:v>
                </c:pt>
                <c:pt idx="132">
                  <c:v>2.2908676527677576E-3</c:v>
                </c:pt>
                <c:pt idx="133">
                  <c:v>2.1877616239495364E-3</c:v>
                </c:pt>
                <c:pt idx="134">
                  <c:v>2.0892961308540221E-3</c:v>
                </c:pt>
                <c:pt idx="135">
                  <c:v>1.9952623149688624E-3</c:v>
                </c:pt>
                <c:pt idx="136">
                  <c:v>1.9054607179632308E-3</c:v>
                </c:pt>
                <c:pt idx="137">
                  <c:v>1.8197008586099662E-3</c:v>
                </c:pt>
                <c:pt idx="138">
                  <c:v>1.7378008287493578E-3</c:v>
                </c:pt>
                <c:pt idx="139">
                  <c:v>1.6595869074375429E-3</c:v>
                </c:pt>
                <c:pt idx="140">
                  <c:v>1.5848931924610965E-3</c:v>
                </c:pt>
                <c:pt idx="141">
                  <c:v>1.5135612484361914E-3</c:v>
                </c:pt>
                <c:pt idx="142">
                  <c:v>1.4454397707459104E-3</c:v>
                </c:pt>
                <c:pt idx="143">
                  <c:v>1.3803842646028673E-3</c:v>
                </c:pt>
                <c:pt idx="144">
                  <c:v>1.3182567385563908E-3</c:v>
                </c:pt>
                <c:pt idx="145">
                  <c:v>1.2589254117941508E-3</c:v>
                </c:pt>
                <c:pt idx="146">
                  <c:v>1.2022644346173965E-3</c:v>
                </c:pt>
                <c:pt idx="147">
                  <c:v>1.1481536214968662E-3</c:v>
                </c:pt>
                <c:pt idx="148">
                  <c:v>1.0964781961431693E-3</c:v>
                </c:pt>
                <c:pt idx="149">
                  <c:v>1.047128548050884E-3</c:v>
                </c:pt>
                <c:pt idx="150">
                  <c:v>9.9999999999998419E-4</c:v>
                </c:pt>
                <c:pt idx="151">
                  <c:v>9.5499258602142019E-4</c:v>
                </c:pt>
                <c:pt idx="152">
                  <c:v>9.1201083935589424E-4</c:v>
                </c:pt>
                <c:pt idx="153">
                  <c:v>8.7096358995606598E-4</c:v>
                </c:pt>
                <c:pt idx="154">
                  <c:v>8.3176377110265624E-4</c:v>
                </c:pt>
                <c:pt idx="155">
                  <c:v>7.94328234724267E-4</c:v>
                </c:pt>
                <c:pt idx="156">
                  <c:v>7.5857757502916933E-4</c:v>
                </c:pt>
                <c:pt idx="157">
                  <c:v>7.2443596007497639E-4</c:v>
                </c:pt>
                <c:pt idx="158">
                  <c:v>6.91830970918923E-4</c:v>
                </c:pt>
                <c:pt idx="159">
                  <c:v>6.6069344800758249E-4</c:v>
                </c:pt>
                <c:pt idx="160">
                  <c:v>6.3095734448017997E-4</c:v>
                </c:pt>
                <c:pt idx="161">
                  <c:v>6.0255958607434499E-4</c:v>
                </c:pt>
                <c:pt idx="162">
                  <c:v>5.7543993733714461E-4</c:v>
                </c:pt>
                <c:pt idx="163">
                  <c:v>5.495408738576123E-4</c:v>
                </c:pt>
                <c:pt idx="164">
                  <c:v>5.2480746024976069E-4</c:v>
                </c:pt>
                <c:pt idx="165">
                  <c:v>5.0118723362726093E-4</c:v>
                </c:pt>
                <c:pt idx="166">
                  <c:v>4.786300923226271E-4</c:v>
                </c:pt>
                <c:pt idx="167">
                  <c:v>4.5708818961486409E-4</c:v>
                </c:pt>
                <c:pt idx="168">
                  <c:v>4.3651583224015516E-4</c:v>
                </c:pt>
                <c:pt idx="169">
                  <c:v>4.1686938347032526E-4</c:v>
                </c:pt>
                <c:pt idx="170">
                  <c:v>3.9810717055348722E-4</c:v>
                </c:pt>
                <c:pt idx="171">
                  <c:v>3.8018939632055132E-4</c:v>
                </c:pt>
                <c:pt idx="172">
                  <c:v>3.630780547700917E-4</c:v>
                </c:pt>
                <c:pt idx="173">
                  <c:v>3.4673685045252247E-4</c:v>
                </c:pt>
                <c:pt idx="174">
                  <c:v>3.311311214825821E-4</c:v>
                </c:pt>
                <c:pt idx="175">
                  <c:v>3.1622776601682937E-4</c:v>
                </c:pt>
                <c:pt idx="176">
                  <c:v>3.0199517204019296E-4</c:v>
                </c:pt>
                <c:pt idx="177">
                  <c:v>2.8840315031265247E-4</c:v>
                </c:pt>
                <c:pt idx="178">
                  <c:v>2.7542287033380843E-4</c:v>
                </c:pt>
                <c:pt idx="179">
                  <c:v>2.6302679918953044E-4</c:v>
                </c:pt>
                <c:pt idx="180">
                  <c:v>2.5118864315095053E-4</c:v>
                </c:pt>
                <c:pt idx="181">
                  <c:v>2.3988329190194156E-4</c:v>
                </c:pt>
                <c:pt idx="182">
                  <c:v>2.2908676527677019E-4</c:v>
                </c:pt>
                <c:pt idx="183">
                  <c:v>2.1877616239494814E-4</c:v>
                </c:pt>
                <c:pt idx="184">
                  <c:v>2.0892961308539715E-4</c:v>
                </c:pt>
                <c:pt idx="185">
                  <c:v>1.9952623149688156E-4</c:v>
                </c:pt>
                <c:pt idx="186">
                  <c:v>1.9054607179631828E-4</c:v>
                </c:pt>
                <c:pt idx="187">
                  <c:v>1.8197008586099227E-4</c:v>
                </c:pt>
                <c:pt idx="188">
                  <c:v>1.7378008287493175E-4</c:v>
                </c:pt>
                <c:pt idx="189">
                  <c:v>1.6595869074375024E-4</c:v>
                </c:pt>
                <c:pt idx="190">
                  <c:v>1.5848931924610581E-4</c:v>
                </c:pt>
                <c:pt idx="191">
                  <c:v>1.5135612484361532E-4</c:v>
                </c:pt>
                <c:pt idx="192">
                  <c:v>1.4454397707458754E-4</c:v>
                </c:pt>
                <c:pt idx="193">
                  <c:v>1.380384264602835E-4</c:v>
                </c:pt>
                <c:pt idx="194">
                  <c:v>1.3182567385563575E-4</c:v>
                </c:pt>
                <c:pt idx="195">
                  <c:v>1.2589254117941203E-4</c:v>
                </c:pt>
                <c:pt idx="196">
                  <c:v>1.2022644346173684E-4</c:v>
                </c:pt>
                <c:pt idx="197">
                  <c:v>1.1481536214968382E-4</c:v>
                </c:pt>
                <c:pt idx="198">
                  <c:v>1.0964781961431426E-4</c:v>
                </c:pt>
                <c:pt idx="199">
                  <c:v>1.0471285480508577E-4</c:v>
                </c:pt>
                <c:pt idx="200">
                  <c:v>9.9999999999995993E-5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62-4CB0-A1F4-D07D1CBA857C}"/>
            </c:ext>
          </c:extLst>
        </c:ser>
        <c:ser>
          <c:idx val="1"/>
          <c:order val="1"/>
          <c:tx>
            <c:v>PF</c:v>
          </c:tx>
          <c:marker>
            <c:symbol val="none"/>
          </c:marker>
          <c:xVal>
            <c:numRef>
              <c:f>'required posterior'!$H$21:$H$22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'required posterior'!$I$21:$I$22</c:f>
              <c:numCache>
                <c:formatCode>General</c:formatCode>
                <c:ptCount val="2"/>
                <c:pt idx="0" formatCode="#,##0.0000">
                  <c:v>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62-4CB0-A1F4-D07D1CBA857C}"/>
            </c:ext>
          </c:extLst>
        </c:ser>
        <c:ser>
          <c:idx val="2"/>
          <c:order val="2"/>
          <c:tx>
            <c:v>MF</c:v>
          </c:tx>
          <c:marker>
            <c:symbol val="none"/>
          </c:marker>
          <c:xVal>
            <c:numRef>
              <c:f>'required posterior'!$H$24:$H$25</c:f>
              <c:numCache>
                <c:formatCode>#,##0</c:formatCode>
                <c:ptCount val="2"/>
                <c:pt idx="0">
                  <c:v>10145.807586291172</c:v>
                </c:pt>
                <c:pt idx="1">
                  <c:v>10145.807586291172</c:v>
                </c:pt>
              </c:numCache>
            </c:numRef>
          </c:xVal>
          <c:yVal>
            <c:numRef>
              <c:f>'required posterior'!$I$24:$I$25</c:f>
              <c:numCache>
                <c:formatCode>General</c:formatCode>
                <c:ptCount val="2"/>
                <c:pt idx="0" formatCode="#,##0.0000">
                  <c:v>4.7863009232263963E-2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62-4CB0-A1F4-D07D1CBA8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975368"/>
        <c:axId val="466971056"/>
      </c:scatterChart>
      <c:valAx>
        <c:axId val="4669753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potential error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6971056"/>
        <c:crosses val="autoZero"/>
        <c:crossBetween val="midCat"/>
      </c:valAx>
      <c:valAx>
        <c:axId val="466971056"/>
        <c:scaling>
          <c:orientation val="minMax"/>
        </c:scaling>
        <c:delete val="1"/>
        <c:axPos val="l"/>
        <c:majorGridlines/>
        <c:numFmt formatCode="0.0000" sourceLinked="1"/>
        <c:majorTickMark val="out"/>
        <c:minorTickMark val="none"/>
        <c:tickLblPos val="nextTo"/>
        <c:crossAx val="466975368"/>
        <c:crosses val="autoZero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5809418450793"/>
          <c:y val="3.8746156730408696E-2"/>
          <c:w val="0.65278871391076121"/>
          <c:h val="0.8326195683872849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prior!$B$3:$B$203</c:f>
              <c:numCache>
                <c:formatCode>#,##0</c:formatCode>
                <c:ptCount val="201"/>
                <c:pt idx="0" formatCode="General">
                  <c:v>0</c:v>
                </c:pt>
                <c:pt idx="1">
                  <c:v>92103.403719761816</c:v>
                </c:pt>
                <c:pt idx="2">
                  <c:v>184206.80743952363</c:v>
                </c:pt>
                <c:pt idx="3">
                  <c:v>276310.21115928545</c:v>
                </c:pt>
                <c:pt idx="4">
                  <c:v>368413.61487904727</c:v>
                </c:pt>
                <c:pt idx="5">
                  <c:v>460517.01859880908</c:v>
                </c:pt>
                <c:pt idx="6">
                  <c:v>552620.4223185709</c:v>
                </c:pt>
                <c:pt idx="7">
                  <c:v>644723.82603833266</c:v>
                </c:pt>
                <c:pt idx="8">
                  <c:v>736827.22975809453</c:v>
                </c:pt>
                <c:pt idx="9">
                  <c:v>828930.63347785641</c:v>
                </c:pt>
                <c:pt idx="10">
                  <c:v>921034.03719761828</c:v>
                </c:pt>
                <c:pt idx="11">
                  <c:v>1013137.4409173802</c:v>
                </c:pt>
                <c:pt idx="12">
                  <c:v>1105240.844637142</c:v>
                </c:pt>
                <c:pt idx="13">
                  <c:v>1197344.2483569039</c:v>
                </c:pt>
                <c:pt idx="14">
                  <c:v>1289447.6520766658</c:v>
                </c:pt>
                <c:pt idx="15">
                  <c:v>1381551.0557964277</c:v>
                </c:pt>
                <c:pt idx="16">
                  <c:v>1473654.4595161895</c:v>
                </c:pt>
                <c:pt idx="17">
                  <c:v>1565757.8632359514</c:v>
                </c:pt>
                <c:pt idx="18">
                  <c:v>1657861.2669557133</c:v>
                </c:pt>
                <c:pt idx="19">
                  <c:v>1749964.6706754752</c:v>
                </c:pt>
                <c:pt idx="20">
                  <c:v>1842068.074395237</c:v>
                </c:pt>
                <c:pt idx="21">
                  <c:v>1934171.4781149989</c:v>
                </c:pt>
                <c:pt idx="22">
                  <c:v>2026274.8818347608</c:v>
                </c:pt>
                <c:pt idx="23">
                  <c:v>2118378.2855545226</c:v>
                </c:pt>
                <c:pt idx="24">
                  <c:v>2210481.6892742845</c:v>
                </c:pt>
                <c:pt idx="25">
                  <c:v>2302585.0929940464</c:v>
                </c:pt>
                <c:pt idx="26">
                  <c:v>2394688.4967138083</c:v>
                </c:pt>
                <c:pt idx="27">
                  <c:v>2486791.9004335701</c:v>
                </c:pt>
                <c:pt idx="28">
                  <c:v>2578895.304153332</c:v>
                </c:pt>
                <c:pt idx="29">
                  <c:v>2670998.7078730939</c:v>
                </c:pt>
                <c:pt idx="30">
                  <c:v>2763102.1115928558</c:v>
                </c:pt>
                <c:pt idx="31">
                  <c:v>2855205.5153126176</c:v>
                </c:pt>
                <c:pt idx="32">
                  <c:v>2947308.9190323795</c:v>
                </c:pt>
                <c:pt idx="33">
                  <c:v>3039412.3227521414</c:v>
                </c:pt>
                <c:pt idx="34">
                  <c:v>3131515.7264719033</c:v>
                </c:pt>
                <c:pt idx="35">
                  <c:v>3223619.1301916651</c:v>
                </c:pt>
                <c:pt idx="36">
                  <c:v>3315722.533911427</c:v>
                </c:pt>
                <c:pt idx="37">
                  <c:v>3407825.9376311889</c:v>
                </c:pt>
                <c:pt idx="38">
                  <c:v>3499929.3413509508</c:v>
                </c:pt>
                <c:pt idx="39">
                  <c:v>3592032.7450707126</c:v>
                </c:pt>
                <c:pt idx="40">
                  <c:v>3684136.1487904745</c:v>
                </c:pt>
                <c:pt idx="41">
                  <c:v>3776239.5525102364</c:v>
                </c:pt>
                <c:pt idx="42">
                  <c:v>3868342.9562299983</c:v>
                </c:pt>
                <c:pt idx="43">
                  <c:v>3960446.3599497601</c:v>
                </c:pt>
                <c:pt idx="44">
                  <c:v>4052549.763669522</c:v>
                </c:pt>
                <c:pt idx="45">
                  <c:v>4144653.1673892839</c:v>
                </c:pt>
                <c:pt idx="46">
                  <c:v>4236756.5711090453</c:v>
                </c:pt>
                <c:pt idx="47">
                  <c:v>4328859.9748288067</c:v>
                </c:pt>
                <c:pt idx="48">
                  <c:v>4420963.3785485681</c:v>
                </c:pt>
                <c:pt idx="49">
                  <c:v>4513066.7822683295</c:v>
                </c:pt>
                <c:pt idx="50">
                  <c:v>4605170.1859880909</c:v>
                </c:pt>
                <c:pt idx="51">
                  <c:v>4697273.5897078523</c:v>
                </c:pt>
                <c:pt idx="52">
                  <c:v>4789376.9934276138</c:v>
                </c:pt>
                <c:pt idx="53">
                  <c:v>4881480.3971473752</c:v>
                </c:pt>
                <c:pt idx="54">
                  <c:v>4973583.8008671366</c:v>
                </c:pt>
                <c:pt idx="55">
                  <c:v>5065687.204586898</c:v>
                </c:pt>
                <c:pt idx="56">
                  <c:v>5157790.6083066594</c:v>
                </c:pt>
                <c:pt idx="57">
                  <c:v>5249894.0120264208</c:v>
                </c:pt>
                <c:pt idx="58">
                  <c:v>5341997.4157461822</c:v>
                </c:pt>
                <c:pt idx="59">
                  <c:v>5434100.8194659436</c:v>
                </c:pt>
                <c:pt idx="60">
                  <c:v>5526204.223185705</c:v>
                </c:pt>
                <c:pt idx="61">
                  <c:v>5618307.6269054664</c:v>
                </c:pt>
                <c:pt idx="62">
                  <c:v>5710411.0306252278</c:v>
                </c:pt>
                <c:pt idx="63">
                  <c:v>5802514.4343449892</c:v>
                </c:pt>
                <c:pt idx="64">
                  <c:v>5894617.8380647507</c:v>
                </c:pt>
                <c:pt idx="65">
                  <c:v>5986721.2417845121</c:v>
                </c:pt>
                <c:pt idx="66">
                  <c:v>6078824.6455042735</c:v>
                </c:pt>
                <c:pt idx="67">
                  <c:v>6170928.0492240349</c:v>
                </c:pt>
                <c:pt idx="68">
                  <c:v>6263031.4529437963</c:v>
                </c:pt>
                <c:pt idx="69">
                  <c:v>6355134.8566635577</c:v>
                </c:pt>
                <c:pt idx="70">
                  <c:v>6447238.2603833191</c:v>
                </c:pt>
                <c:pt idx="71">
                  <c:v>6539341.6641030805</c:v>
                </c:pt>
                <c:pt idx="72">
                  <c:v>6631445.0678228419</c:v>
                </c:pt>
                <c:pt idx="73">
                  <c:v>6723548.4715426033</c:v>
                </c:pt>
                <c:pt idx="74">
                  <c:v>6815651.8752623647</c:v>
                </c:pt>
                <c:pt idx="75">
                  <c:v>6907755.2789821262</c:v>
                </c:pt>
                <c:pt idx="76">
                  <c:v>6999858.6827018876</c:v>
                </c:pt>
                <c:pt idx="77">
                  <c:v>7091962.086421649</c:v>
                </c:pt>
                <c:pt idx="78">
                  <c:v>7184065.4901414104</c:v>
                </c:pt>
                <c:pt idx="79">
                  <c:v>7276168.8938611718</c:v>
                </c:pt>
                <c:pt idx="80">
                  <c:v>7368272.2975809332</c:v>
                </c:pt>
                <c:pt idx="81">
                  <c:v>7460375.7013006946</c:v>
                </c:pt>
                <c:pt idx="82">
                  <c:v>7552479.105020456</c:v>
                </c:pt>
                <c:pt idx="83">
                  <c:v>7644582.5087402174</c:v>
                </c:pt>
                <c:pt idx="84">
                  <c:v>7736685.9124599788</c:v>
                </c:pt>
                <c:pt idx="85">
                  <c:v>7828789.3161797402</c:v>
                </c:pt>
                <c:pt idx="86">
                  <c:v>7920892.7198995017</c:v>
                </c:pt>
                <c:pt idx="87">
                  <c:v>8012996.1236192631</c:v>
                </c:pt>
                <c:pt idx="88">
                  <c:v>8105099.5273390245</c:v>
                </c:pt>
                <c:pt idx="89">
                  <c:v>8197202.9310587859</c:v>
                </c:pt>
                <c:pt idx="90">
                  <c:v>8289306.3347785473</c:v>
                </c:pt>
                <c:pt idx="91">
                  <c:v>8381409.7384983087</c:v>
                </c:pt>
                <c:pt idx="92">
                  <c:v>8473513.1422180701</c:v>
                </c:pt>
                <c:pt idx="93">
                  <c:v>8565616.5459378324</c:v>
                </c:pt>
                <c:pt idx="94">
                  <c:v>8657719.9496575948</c:v>
                </c:pt>
                <c:pt idx="95">
                  <c:v>8749823.3533773571</c:v>
                </c:pt>
                <c:pt idx="96">
                  <c:v>8841926.7570971195</c:v>
                </c:pt>
                <c:pt idx="97">
                  <c:v>8934030.1608168818</c:v>
                </c:pt>
                <c:pt idx="98">
                  <c:v>9026133.5645366441</c:v>
                </c:pt>
                <c:pt idx="99">
                  <c:v>9118236.9682564065</c:v>
                </c:pt>
                <c:pt idx="100">
                  <c:v>9210340.3719761688</c:v>
                </c:pt>
                <c:pt idx="101">
                  <c:v>9302443.7756959312</c:v>
                </c:pt>
                <c:pt idx="102">
                  <c:v>9394547.1794156935</c:v>
                </c:pt>
                <c:pt idx="103">
                  <c:v>9486650.5831354558</c:v>
                </c:pt>
                <c:pt idx="104">
                  <c:v>9578753.9868552182</c:v>
                </c:pt>
                <c:pt idx="105">
                  <c:v>9670857.3905749805</c:v>
                </c:pt>
                <c:pt idx="106">
                  <c:v>9762960.7942947429</c:v>
                </c:pt>
                <c:pt idx="107">
                  <c:v>9855064.1980145052</c:v>
                </c:pt>
                <c:pt idx="108">
                  <c:v>9947167.6017342675</c:v>
                </c:pt>
                <c:pt idx="109">
                  <c:v>10039271.00545403</c:v>
                </c:pt>
                <c:pt idx="110">
                  <c:v>10131374.409173792</c:v>
                </c:pt>
                <c:pt idx="111">
                  <c:v>10223477.812893555</c:v>
                </c:pt>
                <c:pt idx="112">
                  <c:v>10315581.216613317</c:v>
                </c:pt>
                <c:pt idx="113">
                  <c:v>10407684.620333079</c:v>
                </c:pt>
                <c:pt idx="114">
                  <c:v>10499788.024052842</c:v>
                </c:pt>
                <c:pt idx="115">
                  <c:v>10591891.427772604</c:v>
                </c:pt>
                <c:pt idx="116">
                  <c:v>10683994.831492366</c:v>
                </c:pt>
                <c:pt idx="117">
                  <c:v>10776098.235212129</c:v>
                </c:pt>
                <c:pt idx="118">
                  <c:v>10868201.638931891</c:v>
                </c:pt>
                <c:pt idx="119">
                  <c:v>10960305.042651653</c:v>
                </c:pt>
                <c:pt idx="120">
                  <c:v>11052408.446371416</c:v>
                </c:pt>
                <c:pt idx="121">
                  <c:v>11144511.850091178</c:v>
                </c:pt>
                <c:pt idx="122">
                  <c:v>11236615.25381094</c:v>
                </c:pt>
                <c:pt idx="123">
                  <c:v>11328718.657530703</c:v>
                </c:pt>
                <c:pt idx="124">
                  <c:v>11420822.061250465</c:v>
                </c:pt>
                <c:pt idx="125">
                  <c:v>11512925.464970227</c:v>
                </c:pt>
                <c:pt idx="126">
                  <c:v>11605028.86868999</c:v>
                </c:pt>
                <c:pt idx="127">
                  <c:v>11697132.272409752</c:v>
                </c:pt>
                <c:pt idx="128">
                  <c:v>11789235.676129514</c:v>
                </c:pt>
                <c:pt idx="129">
                  <c:v>11881339.079849277</c:v>
                </c:pt>
                <c:pt idx="130">
                  <c:v>11973442.483569039</c:v>
                </c:pt>
                <c:pt idx="131">
                  <c:v>12065545.887288801</c:v>
                </c:pt>
                <c:pt idx="132">
                  <c:v>12157649.291008564</c:v>
                </c:pt>
                <c:pt idx="133">
                  <c:v>12249752.694728326</c:v>
                </c:pt>
                <c:pt idx="134">
                  <c:v>12341856.098448088</c:v>
                </c:pt>
                <c:pt idx="135">
                  <c:v>12433959.502167851</c:v>
                </c:pt>
                <c:pt idx="136">
                  <c:v>12526062.905887613</c:v>
                </c:pt>
                <c:pt idx="137">
                  <c:v>12618166.309607375</c:v>
                </c:pt>
                <c:pt idx="138">
                  <c:v>12710269.713327138</c:v>
                </c:pt>
                <c:pt idx="139">
                  <c:v>12802373.1170469</c:v>
                </c:pt>
                <c:pt idx="140">
                  <c:v>12894476.520766662</c:v>
                </c:pt>
                <c:pt idx="141">
                  <c:v>12986579.924486425</c:v>
                </c:pt>
                <c:pt idx="142">
                  <c:v>13078683.328206187</c:v>
                </c:pt>
                <c:pt idx="143">
                  <c:v>13170786.731925949</c:v>
                </c:pt>
                <c:pt idx="144">
                  <c:v>13262890.135645712</c:v>
                </c:pt>
                <c:pt idx="145">
                  <c:v>13354993.539365474</c:v>
                </c:pt>
                <c:pt idx="146">
                  <c:v>13447096.943085236</c:v>
                </c:pt>
                <c:pt idx="147">
                  <c:v>13539200.346804999</c:v>
                </c:pt>
                <c:pt idx="148">
                  <c:v>13631303.750524761</c:v>
                </c:pt>
                <c:pt idx="149">
                  <c:v>13723407.154244523</c:v>
                </c:pt>
                <c:pt idx="150">
                  <c:v>13815510.557964286</c:v>
                </c:pt>
                <c:pt idx="151">
                  <c:v>13907613.961684048</c:v>
                </c:pt>
                <c:pt idx="152">
                  <c:v>13999717.365403811</c:v>
                </c:pt>
                <c:pt idx="153">
                  <c:v>14091820.769123573</c:v>
                </c:pt>
                <c:pt idx="154">
                  <c:v>14183924.172843335</c:v>
                </c:pt>
                <c:pt idx="155">
                  <c:v>14276027.576563098</c:v>
                </c:pt>
                <c:pt idx="156">
                  <c:v>14368130.98028286</c:v>
                </c:pt>
                <c:pt idx="157">
                  <c:v>14460234.384002622</c:v>
                </c:pt>
                <c:pt idx="158">
                  <c:v>14552337.787722385</c:v>
                </c:pt>
                <c:pt idx="159">
                  <c:v>14644441.191442147</c:v>
                </c:pt>
                <c:pt idx="160">
                  <c:v>14736544.595161909</c:v>
                </c:pt>
                <c:pt idx="161">
                  <c:v>14828647.998881672</c:v>
                </c:pt>
                <c:pt idx="162">
                  <c:v>14920751.402601434</c:v>
                </c:pt>
                <c:pt idx="163">
                  <c:v>15012854.806321196</c:v>
                </c:pt>
                <c:pt idx="164">
                  <c:v>15104958.210040959</c:v>
                </c:pt>
                <c:pt idx="165">
                  <c:v>15197061.613760721</c:v>
                </c:pt>
                <c:pt idx="166">
                  <c:v>15289165.017480483</c:v>
                </c:pt>
                <c:pt idx="167">
                  <c:v>15381268.421200246</c:v>
                </c:pt>
                <c:pt idx="168">
                  <c:v>15473371.824920008</c:v>
                </c:pt>
                <c:pt idx="169">
                  <c:v>15565475.22863977</c:v>
                </c:pt>
                <c:pt idx="170">
                  <c:v>15657578.632359533</c:v>
                </c:pt>
                <c:pt idx="171">
                  <c:v>15749682.036079295</c:v>
                </c:pt>
                <c:pt idx="172">
                  <c:v>15841785.439799057</c:v>
                </c:pt>
                <c:pt idx="173">
                  <c:v>15933888.84351882</c:v>
                </c:pt>
                <c:pt idx="174">
                  <c:v>16025992.247238582</c:v>
                </c:pt>
                <c:pt idx="175">
                  <c:v>16118095.650958344</c:v>
                </c:pt>
                <c:pt idx="176">
                  <c:v>16210199.054678107</c:v>
                </c:pt>
                <c:pt idx="177">
                  <c:v>16302302.458397869</c:v>
                </c:pt>
                <c:pt idx="178">
                  <c:v>16394405.862117631</c:v>
                </c:pt>
                <c:pt idx="179">
                  <c:v>16486509.265837394</c:v>
                </c:pt>
                <c:pt idx="180">
                  <c:v>16578612.669557156</c:v>
                </c:pt>
                <c:pt idx="181">
                  <c:v>16670716.073276918</c:v>
                </c:pt>
                <c:pt idx="182">
                  <c:v>16762819.476996681</c:v>
                </c:pt>
                <c:pt idx="183">
                  <c:v>16854922.880716443</c:v>
                </c:pt>
                <c:pt idx="184">
                  <c:v>16947026.284436204</c:v>
                </c:pt>
                <c:pt idx="185">
                  <c:v>17039129.688155964</c:v>
                </c:pt>
                <c:pt idx="186">
                  <c:v>17131233.091875724</c:v>
                </c:pt>
                <c:pt idx="187">
                  <c:v>17223336.495595485</c:v>
                </c:pt>
                <c:pt idx="188">
                  <c:v>17315439.899315245</c:v>
                </c:pt>
                <c:pt idx="189">
                  <c:v>17407543.303035006</c:v>
                </c:pt>
                <c:pt idx="190">
                  <c:v>17499646.706754766</c:v>
                </c:pt>
                <c:pt idx="191">
                  <c:v>17591750.110474527</c:v>
                </c:pt>
                <c:pt idx="192">
                  <c:v>17683853.514194287</c:v>
                </c:pt>
                <c:pt idx="193">
                  <c:v>17775956.917914048</c:v>
                </c:pt>
                <c:pt idx="194">
                  <c:v>17868060.321633808</c:v>
                </c:pt>
                <c:pt idx="195">
                  <c:v>17960163.725353569</c:v>
                </c:pt>
                <c:pt idx="196">
                  <c:v>18052267.129073329</c:v>
                </c:pt>
                <c:pt idx="197">
                  <c:v>18144370.53279309</c:v>
                </c:pt>
                <c:pt idx="198">
                  <c:v>18236473.93651285</c:v>
                </c:pt>
                <c:pt idx="199">
                  <c:v>18328577.340232611</c:v>
                </c:pt>
                <c:pt idx="200">
                  <c:v>18420680.743952371</c:v>
                </c:pt>
              </c:numCache>
            </c:numRef>
          </c:xVal>
          <c:yVal>
            <c:numRef>
              <c:f>prior!$C$3:$C$203</c:f>
              <c:numCache>
                <c:formatCode>0.0000</c:formatCode>
                <c:ptCount val="201"/>
                <c:pt idx="0">
                  <c:v>1</c:v>
                </c:pt>
                <c:pt idx="1">
                  <c:v>0.954992586021436</c:v>
                </c:pt>
                <c:pt idx="2">
                  <c:v>0.91201083935590976</c:v>
                </c:pt>
                <c:pt idx="3">
                  <c:v>0.87096358995608048</c:v>
                </c:pt>
                <c:pt idx="4">
                  <c:v>0.83176377110267108</c:v>
                </c:pt>
                <c:pt idx="5">
                  <c:v>0.79432823472428171</c:v>
                </c:pt>
                <c:pt idx="6">
                  <c:v>0.75857757502918377</c:v>
                </c:pt>
                <c:pt idx="7">
                  <c:v>0.72443596007499</c:v>
                </c:pt>
                <c:pt idx="8">
                  <c:v>0.69183097091893653</c:v>
                </c:pt>
                <c:pt idx="9">
                  <c:v>0.660693448007596</c:v>
                </c:pt>
                <c:pt idx="10">
                  <c:v>0.63095734448019314</c:v>
                </c:pt>
                <c:pt idx="11">
                  <c:v>0.60255958607435778</c:v>
                </c:pt>
                <c:pt idx="12">
                  <c:v>0.57543993733715693</c:v>
                </c:pt>
                <c:pt idx="13">
                  <c:v>0.54954087385762451</c:v>
                </c:pt>
                <c:pt idx="14">
                  <c:v>0.52480746024977254</c:v>
                </c:pt>
                <c:pt idx="15">
                  <c:v>0.50118723362727224</c:v>
                </c:pt>
                <c:pt idx="16">
                  <c:v>0.47863009232263831</c:v>
                </c:pt>
                <c:pt idx="17">
                  <c:v>0.45708818961487491</c:v>
                </c:pt>
                <c:pt idx="18">
                  <c:v>0.43651583224016577</c:v>
                </c:pt>
                <c:pt idx="19">
                  <c:v>0.41686938347033531</c:v>
                </c:pt>
                <c:pt idx="20">
                  <c:v>0.39810717055349704</c:v>
                </c:pt>
                <c:pt idx="21">
                  <c:v>0.38018939632056115</c:v>
                </c:pt>
                <c:pt idx="22">
                  <c:v>0.3630780547701013</c:v>
                </c:pt>
                <c:pt idx="23">
                  <c:v>0.34673685045253155</c:v>
                </c:pt>
                <c:pt idx="24">
                  <c:v>0.331131121482591</c:v>
                </c:pt>
                <c:pt idx="25">
                  <c:v>0.31622776601683783</c:v>
                </c:pt>
                <c:pt idx="26">
                  <c:v>0.30199517204020154</c:v>
                </c:pt>
                <c:pt idx="27">
                  <c:v>0.28840315031266051</c:v>
                </c:pt>
                <c:pt idx="28">
                  <c:v>0.27542287033381652</c:v>
                </c:pt>
                <c:pt idx="29">
                  <c:v>0.26302679918953809</c:v>
                </c:pt>
                <c:pt idx="30">
                  <c:v>0.2511886431509579</c:v>
                </c:pt>
                <c:pt idx="31">
                  <c:v>0.23988329190194893</c:v>
                </c:pt>
                <c:pt idx="32">
                  <c:v>0.22908676527677715</c:v>
                </c:pt>
                <c:pt idx="33">
                  <c:v>0.21877616239495512</c:v>
                </c:pt>
                <c:pt idx="34">
                  <c:v>0.20892961308540381</c:v>
                </c:pt>
                <c:pt idx="35">
                  <c:v>0.19952623149688781</c:v>
                </c:pt>
                <c:pt idx="36">
                  <c:v>0.1905460717963246</c:v>
                </c:pt>
                <c:pt idx="37">
                  <c:v>0.18197008586099822</c:v>
                </c:pt>
                <c:pt idx="38">
                  <c:v>0.17378008287493743</c:v>
                </c:pt>
                <c:pt idx="39">
                  <c:v>0.16595869074375594</c:v>
                </c:pt>
                <c:pt idx="40">
                  <c:v>0.15848931924611123</c:v>
                </c:pt>
                <c:pt idx="41">
                  <c:v>0.15135612484362068</c:v>
                </c:pt>
                <c:pt idx="42">
                  <c:v>0.1445439770745926</c:v>
                </c:pt>
                <c:pt idx="43">
                  <c:v>0.13803842646028835</c:v>
                </c:pt>
                <c:pt idx="44">
                  <c:v>0.13182567385564056</c:v>
                </c:pt>
                <c:pt idx="45">
                  <c:v>0.12589254117941664</c:v>
                </c:pt>
                <c:pt idx="46">
                  <c:v>0.12022644346174119</c:v>
                </c:pt>
                <c:pt idx="47">
                  <c:v>0.11481536214968822</c:v>
                </c:pt>
                <c:pt idx="48">
                  <c:v>0.10964781961431849</c:v>
                </c:pt>
                <c:pt idx="49">
                  <c:v>0.10471285480508996</c:v>
                </c:pt>
                <c:pt idx="50">
                  <c:v>0.10000000000000003</c:v>
                </c:pt>
                <c:pt idx="51">
                  <c:v>9.549925860214363E-2</c:v>
                </c:pt>
                <c:pt idx="52">
                  <c:v>9.1201083935591037E-2</c:v>
                </c:pt>
                <c:pt idx="53">
                  <c:v>8.709635899560815E-2</c:v>
                </c:pt>
                <c:pt idx="54">
                  <c:v>8.317637711026718E-2</c:v>
                </c:pt>
                <c:pt idx="55">
                  <c:v>7.9432823472428249E-2</c:v>
                </c:pt>
                <c:pt idx="56">
                  <c:v>7.5857757502918469E-2</c:v>
                </c:pt>
                <c:pt idx="57">
                  <c:v>7.2443596007499111E-2</c:v>
                </c:pt>
                <c:pt idx="58">
                  <c:v>6.9183097091893769E-2</c:v>
                </c:pt>
                <c:pt idx="59">
                  <c:v>6.6069344800759724E-2</c:v>
                </c:pt>
                <c:pt idx="60">
                  <c:v>6.3095734448019469E-2</c:v>
                </c:pt>
                <c:pt idx="61">
                  <c:v>6.0255958607435919E-2</c:v>
                </c:pt>
                <c:pt idx="62">
                  <c:v>5.7543993733715833E-2</c:v>
                </c:pt>
                <c:pt idx="63">
                  <c:v>5.4954087385762636E-2</c:v>
                </c:pt>
                <c:pt idx="64">
                  <c:v>5.2480746024977432E-2</c:v>
                </c:pt>
                <c:pt idx="65">
                  <c:v>5.0118723362727408E-2</c:v>
                </c:pt>
                <c:pt idx="66">
                  <c:v>4.7863009232264019E-2</c:v>
                </c:pt>
                <c:pt idx="67">
                  <c:v>4.5708818961487686E-2</c:v>
                </c:pt>
                <c:pt idx="68">
                  <c:v>4.3651583224016778E-2</c:v>
                </c:pt>
                <c:pt idx="69">
                  <c:v>4.1686938347033714E-2</c:v>
                </c:pt>
                <c:pt idx="70">
                  <c:v>3.9810717055349901E-2</c:v>
                </c:pt>
                <c:pt idx="71">
                  <c:v>3.8018939632056298E-2</c:v>
                </c:pt>
                <c:pt idx="72">
                  <c:v>3.6307805477010312E-2</c:v>
                </c:pt>
                <c:pt idx="73">
                  <c:v>3.4673685045253345E-2</c:v>
                </c:pt>
                <c:pt idx="74">
                  <c:v>3.311311214825928E-2</c:v>
                </c:pt>
                <c:pt idx="75">
                  <c:v>3.1622776601683965E-2</c:v>
                </c:pt>
                <c:pt idx="76">
                  <c:v>3.0199517204020337E-2</c:v>
                </c:pt>
                <c:pt idx="77">
                  <c:v>2.8840315031266228E-2</c:v>
                </c:pt>
                <c:pt idx="78">
                  <c:v>2.7542287033381831E-2</c:v>
                </c:pt>
                <c:pt idx="79">
                  <c:v>2.6302679918953981E-2</c:v>
                </c:pt>
                <c:pt idx="80">
                  <c:v>2.5118864315095961E-2</c:v>
                </c:pt>
                <c:pt idx="81">
                  <c:v>2.3988329190195057E-2</c:v>
                </c:pt>
                <c:pt idx="82">
                  <c:v>2.2908676527677887E-2</c:v>
                </c:pt>
                <c:pt idx="83">
                  <c:v>2.1877616239495676E-2</c:v>
                </c:pt>
                <c:pt idx="84">
                  <c:v>2.0892961308540545E-2</c:v>
                </c:pt>
                <c:pt idx="85">
                  <c:v>1.9952623149688938E-2</c:v>
                </c:pt>
                <c:pt idx="86">
                  <c:v>1.9054607179632612E-2</c:v>
                </c:pt>
                <c:pt idx="87">
                  <c:v>1.8197008586099975E-2</c:v>
                </c:pt>
                <c:pt idx="88">
                  <c:v>1.737800828749389E-2</c:v>
                </c:pt>
                <c:pt idx="89">
                  <c:v>1.6595869074375741E-2</c:v>
                </c:pt>
                <c:pt idx="90">
                  <c:v>1.5848931924611266E-2</c:v>
                </c:pt>
                <c:pt idx="91">
                  <c:v>1.5135612484362208E-2</c:v>
                </c:pt>
                <c:pt idx="92">
                  <c:v>1.4454397707459401E-2</c:v>
                </c:pt>
                <c:pt idx="93">
                  <c:v>1.3803842646028972E-2</c:v>
                </c:pt>
                <c:pt idx="94">
                  <c:v>1.318256738556418E-2</c:v>
                </c:pt>
                <c:pt idx="95">
                  <c:v>1.2589254117941777E-2</c:v>
                </c:pt>
                <c:pt idx="96">
                  <c:v>1.2022644346174222E-2</c:v>
                </c:pt>
                <c:pt idx="97">
                  <c:v>1.1481536214968916E-2</c:v>
                </c:pt>
                <c:pt idx="98">
                  <c:v>1.0964781961431929E-2</c:v>
                </c:pt>
                <c:pt idx="99">
                  <c:v>1.0471285480509072E-2</c:v>
                </c:pt>
                <c:pt idx="100">
                  <c:v>1.0000000000000068E-2</c:v>
                </c:pt>
                <c:pt idx="101">
                  <c:v>9.5499258602144265E-3</c:v>
                </c:pt>
                <c:pt idx="102">
                  <c:v>9.1201083935591541E-3</c:v>
                </c:pt>
                <c:pt idx="103">
                  <c:v>8.7096358995608601E-3</c:v>
                </c:pt>
                <c:pt idx="104">
                  <c:v>8.3176377110267558E-3</c:v>
                </c:pt>
                <c:pt idx="105">
                  <c:v>7.9432823472428624E-3</c:v>
                </c:pt>
                <c:pt idx="106">
                  <c:v>7.5857757502918767E-3</c:v>
                </c:pt>
                <c:pt idx="107">
                  <c:v>7.2443596007499399E-3</c:v>
                </c:pt>
                <c:pt idx="108">
                  <c:v>6.9183097091893974E-3</c:v>
                </c:pt>
                <c:pt idx="109">
                  <c:v>6.6069344800759921E-3</c:v>
                </c:pt>
                <c:pt idx="110">
                  <c:v>6.3095734448019589E-3</c:v>
                </c:pt>
                <c:pt idx="111">
                  <c:v>6.025595860743603E-3</c:v>
                </c:pt>
                <c:pt idx="112">
                  <c:v>5.7543993733715892E-3</c:v>
                </c:pt>
                <c:pt idx="113">
                  <c:v>5.4954087385762664E-3</c:v>
                </c:pt>
                <c:pt idx="114">
                  <c:v>5.2480746024977419E-3</c:v>
                </c:pt>
                <c:pt idx="115">
                  <c:v>5.0118723362727394E-3</c:v>
                </c:pt>
                <c:pt idx="116">
                  <c:v>4.7863009232263958E-3</c:v>
                </c:pt>
                <c:pt idx="117">
                  <c:v>4.5708818961487634E-3</c:v>
                </c:pt>
                <c:pt idx="118">
                  <c:v>4.3651583224016697E-3</c:v>
                </c:pt>
                <c:pt idx="119">
                  <c:v>4.1686938347033631E-3</c:v>
                </c:pt>
                <c:pt idx="120">
                  <c:v>3.9810717055349786E-3</c:v>
                </c:pt>
                <c:pt idx="121">
                  <c:v>3.8018939632056188E-3</c:v>
                </c:pt>
                <c:pt idx="122">
                  <c:v>3.630780547701017E-3</c:v>
                </c:pt>
                <c:pt idx="123">
                  <c:v>3.4673685045253214E-3</c:v>
                </c:pt>
                <c:pt idx="124">
                  <c:v>3.3113112148259131E-3</c:v>
                </c:pt>
                <c:pt idx="125">
                  <c:v>3.162277660168382E-3</c:v>
                </c:pt>
                <c:pt idx="126">
                  <c:v>3.0199517204020166E-3</c:v>
                </c:pt>
                <c:pt idx="127">
                  <c:v>2.8840315031266068E-3</c:v>
                </c:pt>
                <c:pt idx="128">
                  <c:v>2.7542287033381651E-3</c:v>
                </c:pt>
                <c:pt idx="129">
                  <c:v>2.6302679918953813E-3</c:v>
                </c:pt>
                <c:pt idx="130">
                  <c:v>2.5118864315095781E-3</c:v>
                </c:pt>
                <c:pt idx="131">
                  <c:v>2.3988329190194886E-3</c:v>
                </c:pt>
                <c:pt idx="132">
                  <c:v>2.2908676527677698E-3</c:v>
                </c:pt>
                <c:pt idx="133">
                  <c:v>2.1877616239495499E-3</c:v>
                </c:pt>
                <c:pt idx="134">
                  <c:v>2.0892961308540351E-3</c:v>
                </c:pt>
                <c:pt idx="135">
                  <c:v>1.9952623149688759E-3</c:v>
                </c:pt>
                <c:pt idx="136">
                  <c:v>1.9054607179632423E-3</c:v>
                </c:pt>
                <c:pt idx="137">
                  <c:v>1.8197008586099794E-3</c:v>
                </c:pt>
                <c:pt idx="138">
                  <c:v>1.7378008287493704E-3</c:v>
                </c:pt>
                <c:pt idx="139">
                  <c:v>1.6595869074375559E-3</c:v>
                </c:pt>
                <c:pt idx="140">
                  <c:v>1.584893192461108E-3</c:v>
                </c:pt>
                <c:pt idx="141">
                  <c:v>1.5135612484362033E-3</c:v>
                </c:pt>
                <c:pt idx="142">
                  <c:v>1.4454397707459217E-3</c:v>
                </c:pt>
                <c:pt idx="143">
                  <c:v>1.3803842646028799E-3</c:v>
                </c:pt>
                <c:pt idx="144">
                  <c:v>1.3182567385564014E-3</c:v>
                </c:pt>
                <c:pt idx="145">
                  <c:v>1.2589254117941619E-3</c:v>
                </c:pt>
                <c:pt idx="146">
                  <c:v>1.2022644346174069E-3</c:v>
                </c:pt>
                <c:pt idx="147">
                  <c:v>1.1481536214968772E-3</c:v>
                </c:pt>
                <c:pt idx="148">
                  <c:v>1.0964781961431791E-3</c:v>
                </c:pt>
                <c:pt idx="149">
                  <c:v>1.047128548050894E-3</c:v>
                </c:pt>
                <c:pt idx="150">
                  <c:v>9.9999999999999395E-4</c:v>
                </c:pt>
                <c:pt idx="151">
                  <c:v>9.5499258602143038E-4</c:v>
                </c:pt>
                <c:pt idx="152">
                  <c:v>9.1201083935590367E-4</c:v>
                </c:pt>
                <c:pt idx="153">
                  <c:v>8.709635899560753E-4</c:v>
                </c:pt>
                <c:pt idx="154">
                  <c:v>8.3176377110266513E-4</c:v>
                </c:pt>
                <c:pt idx="155">
                  <c:v>7.94328234724276E-4</c:v>
                </c:pt>
                <c:pt idx="156">
                  <c:v>7.5857757502917822E-4</c:v>
                </c:pt>
                <c:pt idx="157">
                  <c:v>7.2443596007498473E-4</c:v>
                </c:pt>
                <c:pt idx="158">
                  <c:v>6.9183097091893081E-4</c:v>
                </c:pt>
                <c:pt idx="159">
                  <c:v>6.6069344800759094E-4</c:v>
                </c:pt>
                <c:pt idx="160">
                  <c:v>6.3095734448018789E-4</c:v>
                </c:pt>
                <c:pt idx="161">
                  <c:v>6.025595860743528E-4</c:v>
                </c:pt>
                <c:pt idx="162">
                  <c:v>5.7543993733715165E-4</c:v>
                </c:pt>
                <c:pt idx="163">
                  <c:v>5.4954087385761967E-4</c:v>
                </c:pt>
                <c:pt idx="164">
                  <c:v>5.2480746024976762E-4</c:v>
                </c:pt>
                <c:pt idx="165">
                  <c:v>5.0118723362726754E-4</c:v>
                </c:pt>
                <c:pt idx="166">
                  <c:v>4.7863009232263344E-4</c:v>
                </c:pt>
                <c:pt idx="167">
                  <c:v>4.5708818961487065E-4</c:v>
                </c:pt>
                <c:pt idx="168">
                  <c:v>4.3651583224016145E-4</c:v>
                </c:pt>
                <c:pt idx="169">
                  <c:v>4.1686938347033101E-4</c:v>
                </c:pt>
                <c:pt idx="170">
                  <c:v>3.9810717055349285E-4</c:v>
                </c:pt>
                <c:pt idx="171">
                  <c:v>3.8018939632055712E-4</c:v>
                </c:pt>
                <c:pt idx="172">
                  <c:v>3.6307805477009706E-4</c:v>
                </c:pt>
                <c:pt idx="173">
                  <c:v>3.4673685045252768E-4</c:v>
                </c:pt>
                <c:pt idx="174">
                  <c:v>3.3113112148258736E-4</c:v>
                </c:pt>
                <c:pt idx="175">
                  <c:v>3.1622776601683387E-4</c:v>
                </c:pt>
                <c:pt idx="176">
                  <c:v>3.0199517204019784E-4</c:v>
                </c:pt>
                <c:pt idx="177">
                  <c:v>2.8840315031265708E-4</c:v>
                </c:pt>
                <c:pt idx="178">
                  <c:v>2.7542287033381331E-4</c:v>
                </c:pt>
                <c:pt idx="179">
                  <c:v>2.6302679918953456E-4</c:v>
                </c:pt>
                <c:pt idx="180">
                  <c:v>2.5118864315095459E-4</c:v>
                </c:pt>
                <c:pt idx="181">
                  <c:v>2.3988329190194579E-4</c:v>
                </c:pt>
                <c:pt idx="182">
                  <c:v>2.2908676527677422E-4</c:v>
                </c:pt>
                <c:pt idx="183">
                  <c:v>2.1877616239495199E-4</c:v>
                </c:pt>
                <c:pt idx="184">
                  <c:v>2.0892961308540124E-4</c:v>
                </c:pt>
                <c:pt idx="185">
                  <c:v>1.9952623149688549E-4</c:v>
                </c:pt>
                <c:pt idx="186">
                  <c:v>1.9054607179632237E-4</c:v>
                </c:pt>
                <c:pt idx="187">
                  <c:v>1.819700858609961E-4</c:v>
                </c:pt>
                <c:pt idx="188">
                  <c:v>1.7378008287493579E-4</c:v>
                </c:pt>
                <c:pt idx="189">
                  <c:v>1.6595869074375442E-4</c:v>
                </c:pt>
                <c:pt idx="190">
                  <c:v>1.5848931924610977E-4</c:v>
                </c:pt>
                <c:pt idx="191">
                  <c:v>1.5135612484361936E-4</c:v>
                </c:pt>
                <c:pt idx="192">
                  <c:v>1.4454397707459166E-4</c:v>
                </c:pt>
                <c:pt idx="193">
                  <c:v>1.3803842646028743E-4</c:v>
                </c:pt>
                <c:pt idx="194">
                  <c:v>1.3182567385563971E-4</c:v>
                </c:pt>
                <c:pt idx="195">
                  <c:v>1.2589254117941604E-4</c:v>
                </c:pt>
                <c:pt idx="196">
                  <c:v>1.2022644346174067E-4</c:v>
                </c:pt>
                <c:pt idx="197">
                  <c:v>1.1481536214968771E-4</c:v>
                </c:pt>
                <c:pt idx="198">
                  <c:v>1.0964781961431799E-4</c:v>
                </c:pt>
                <c:pt idx="199">
                  <c:v>1.0471285480508964E-4</c:v>
                </c:pt>
                <c:pt idx="200">
                  <c:v>9.9999999999999734E-5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3E-40BC-BD58-19C770379FDE}"/>
            </c:ext>
          </c:extLst>
        </c:ser>
        <c:ser>
          <c:idx val="1"/>
          <c:order val="1"/>
          <c:tx>
            <c:v>PF</c:v>
          </c:tx>
          <c:marker>
            <c:symbol val="none"/>
          </c:marker>
          <c:xVal>
            <c:numRef>
              <c:f>prior!$H$21:$H$22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prior!$I$21:$I$22</c:f>
              <c:numCache>
                <c:formatCode>General</c:formatCode>
                <c:ptCount val="2"/>
                <c:pt idx="0" formatCode="#,##0.0000">
                  <c:v>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3E-40BC-BD58-19C770379FDE}"/>
            </c:ext>
          </c:extLst>
        </c:ser>
        <c:ser>
          <c:idx val="2"/>
          <c:order val="2"/>
          <c:tx>
            <c:v>MF</c:v>
          </c:tx>
          <c:marker>
            <c:symbol val="none"/>
          </c:marker>
          <c:xVal>
            <c:numRef>
              <c:f>prior!$H$24:$H$25</c:f>
              <c:numCache>
                <c:formatCode>#,##0</c:formatCode>
                <c:ptCount val="2"/>
                <c:pt idx="0">
                  <c:v>6078824.6455042735</c:v>
                </c:pt>
                <c:pt idx="1">
                  <c:v>6078824.6455042735</c:v>
                </c:pt>
              </c:numCache>
            </c:numRef>
          </c:xVal>
          <c:yVal>
            <c:numRef>
              <c:f>prior!$I$24:$I$25</c:f>
              <c:numCache>
                <c:formatCode>General</c:formatCode>
                <c:ptCount val="2"/>
                <c:pt idx="0" formatCode="#,##0.0000">
                  <c:v>4.7863009232264019E-2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3E-40BC-BD58-19C770379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972624"/>
        <c:axId val="466969880"/>
      </c:scatterChart>
      <c:valAx>
        <c:axId val="4669726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potential error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6969880"/>
        <c:crosses val="autoZero"/>
        <c:crossBetween val="midCat"/>
      </c:valAx>
      <c:valAx>
        <c:axId val="466969880"/>
        <c:scaling>
          <c:orientation val="minMax"/>
        </c:scaling>
        <c:delete val="1"/>
        <c:axPos val="l"/>
        <c:majorGridlines/>
        <c:numFmt formatCode="0.0000" sourceLinked="1"/>
        <c:majorTickMark val="out"/>
        <c:minorTickMark val="none"/>
        <c:tickLblPos val="nextTo"/>
        <c:crossAx val="466972624"/>
        <c:crosses val="autoZero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1428236418901"/>
          <c:y val="9.9391024397812305E-3"/>
          <c:w val="0.65278871391076121"/>
          <c:h val="0.84575565985286327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'actual posterior'!$B$3:$B$203</c:f>
              <c:numCache>
                <c:formatCode>#,##0</c:formatCode>
                <c:ptCount val="201"/>
                <c:pt idx="0" formatCode="General">
                  <c:v>0</c:v>
                </c:pt>
                <c:pt idx="1">
                  <c:v>153.25025577331419</c:v>
                </c:pt>
                <c:pt idx="2">
                  <c:v>306.50051154662839</c:v>
                </c:pt>
                <c:pt idx="3">
                  <c:v>459.75076731994261</c:v>
                </c:pt>
                <c:pt idx="4">
                  <c:v>613.00102309325678</c:v>
                </c:pt>
                <c:pt idx="5">
                  <c:v>766.25127886657094</c:v>
                </c:pt>
                <c:pt idx="6">
                  <c:v>919.50153463988511</c:v>
                </c:pt>
                <c:pt idx="7">
                  <c:v>1072.7517904131994</c:v>
                </c:pt>
                <c:pt idx="8">
                  <c:v>1226.0020461865136</c:v>
                </c:pt>
                <c:pt idx="9">
                  <c:v>1379.2523019598277</c:v>
                </c:pt>
                <c:pt idx="10">
                  <c:v>1532.5025577331419</c:v>
                </c:pt>
                <c:pt idx="11">
                  <c:v>1685.7528135064561</c:v>
                </c:pt>
                <c:pt idx="12">
                  <c:v>1839.0030692797702</c:v>
                </c:pt>
                <c:pt idx="13">
                  <c:v>1992.2533250530844</c:v>
                </c:pt>
                <c:pt idx="14">
                  <c:v>2145.5035808263988</c:v>
                </c:pt>
                <c:pt idx="15">
                  <c:v>2298.7538365997129</c:v>
                </c:pt>
                <c:pt idx="16">
                  <c:v>2452.0040923730271</c:v>
                </c:pt>
                <c:pt idx="17">
                  <c:v>2605.2543481463413</c:v>
                </c:pt>
                <c:pt idx="18">
                  <c:v>2758.5046039196554</c:v>
                </c:pt>
                <c:pt idx="19">
                  <c:v>2911.7548596929696</c:v>
                </c:pt>
                <c:pt idx="20">
                  <c:v>3065.0051154662838</c:v>
                </c:pt>
                <c:pt idx="21">
                  <c:v>3218.2553712395979</c:v>
                </c:pt>
                <c:pt idx="22">
                  <c:v>3371.5056270129121</c:v>
                </c:pt>
                <c:pt idx="23">
                  <c:v>3524.7558827862263</c:v>
                </c:pt>
                <c:pt idx="24">
                  <c:v>3678.0061385595404</c:v>
                </c:pt>
                <c:pt idx="25">
                  <c:v>3831.2563943328546</c:v>
                </c:pt>
                <c:pt idx="26">
                  <c:v>3984.5066501061688</c:v>
                </c:pt>
                <c:pt idx="27">
                  <c:v>4137.7569058794834</c:v>
                </c:pt>
                <c:pt idx="28">
                  <c:v>4291.0071616527975</c:v>
                </c:pt>
                <c:pt idx="29">
                  <c:v>4444.2574174261117</c:v>
                </c:pt>
                <c:pt idx="30">
                  <c:v>4597.5076731994259</c:v>
                </c:pt>
                <c:pt idx="31">
                  <c:v>4750.75792897274</c:v>
                </c:pt>
                <c:pt idx="32">
                  <c:v>4904.0081847460542</c:v>
                </c:pt>
                <c:pt idx="33">
                  <c:v>5057.2584405193684</c:v>
                </c:pt>
                <c:pt idx="34">
                  <c:v>5210.5086962926825</c:v>
                </c:pt>
                <c:pt idx="35">
                  <c:v>5363.7589520659967</c:v>
                </c:pt>
                <c:pt idx="36">
                  <c:v>5517.0092078393109</c:v>
                </c:pt>
                <c:pt idx="37">
                  <c:v>5670.259463612625</c:v>
                </c:pt>
                <c:pt idx="38">
                  <c:v>5823.5097193859392</c:v>
                </c:pt>
                <c:pt idx="39">
                  <c:v>5976.7599751592534</c:v>
                </c:pt>
                <c:pt idx="40">
                  <c:v>6130.0102309325675</c:v>
                </c:pt>
                <c:pt idx="41">
                  <c:v>6283.2604867058817</c:v>
                </c:pt>
                <c:pt idx="42">
                  <c:v>6436.5107424791959</c:v>
                </c:pt>
                <c:pt idx="43">
                  <c:v>6589.76099825251</c:v>
                </c:pt>
                <c:pt idx="44">
                  <c:v>6743.0112540258242</c:v>
                </c:pt>
                <c:pt idx="45">
                  <c:v>6896.2615097991384</c:v>
                </c:pt>
                <c:pt idx="46">
                  <c:v>7049.5117655724525</c:v>
                </c:pt>
                <c:pt idx="47">
                  <c:v>7202.7620213457667</c:v>
                </c:pt>
                <c:pt idx="48">
                  <c:v>7356.0122771190809</c:v>
                </c:pt>
                <c:pt idx="49">
                  <c:v>7509.262532892395</c:v>
                </c:pt>
                <c:pt idx="50">
                  <c:v>7662.5127886657092</c:v>
                </c:pt>
                <c:pt idx="51">
                  <c:v>7815.7630444390234</c:v>
                </c:pt>
                <c:pt idx="52">
                  <c:v>7969.0133002123375</c:v>
                </c:pt>
                <c:pt idx="53">
                  <c:v>8122.2635559856517</c:v>
                </c:pt>
                <c:pt idx="54">
                  <c:v>8275.5138117589668</c:v>
                </c:pt>
                <c:pt idx="55">
                  <c:v>8428.7640675322818</c:v>
                </c:pt>
                <c:pt idx="56">
                  <c:v>8582.0143233055969</c:v>
                </c:pt>
                <c:pt idx="57">
                  <c:v>8735.264579078912</c:v>
                </c:pt>
                <c:pt idx="58">
                  <c:v>8888.5148348522271</c:v>
                </c:pt>
                <c:pt idx="59">
                  <c:v>9041.7650906255421</c:v>
                </c:pt>
                <c:pt idx="60">
                  <c:v>9195.0153463988572</c:v>
                </c:pt>
                <c:pt idx="61">
                  <c:v>9348.2656021721723</c:v>
                </c:pt>
                <c:pt idx="62">
                  <c:v>9501.5158579454874</c:v>
                </c:pt>
                <c:pt idx="63">
                  <c:v>9654.7661137188024</c:v>
                </c:pt>
                <c:pt idx="64">
                  <c:v>9808.0163694921175</c:v>
                </c:pt>
                <c:pt idx="65">
                  <c:v>9961.2666252654326</c:v>
                </c:pt>
                <c:pt idx="66">
                  <c:v>10114.516881038748</c:v>
                </c:pt>
                <c:pt idx="67">
                  <c:v>10267.767136812063</c:v>
                </c:pt>
                <c:pt idx="68">
                  <c:v>10421.017392585378</c:v>
                </c:pt>
                <c:pt idx="69">
                  <c:v>10574.267648358693</c:v>
                </c:pt>
                <c:pt idx="70">
                  <c:v>10727.517904132008</c:v>
                </c:pt>
                <c:pt idx="71">
                  <c:v>10880.768159905323</c:v>
                </c:pt>
                <c:pt idx="72">
                  <c:v>11034.018415678638</c:v>
                </c:pt>
                <c:pt idx="73">
                  <c:v>11187.268671451953</c:v>
                </c:pt>
                <c:pt idx="74">
                  <c:v>11340.518927225268</c:v>
                </c:pt>
                <c:pt idx="75">
                  <c:v>11493.769182998583</c:v>
                </c:pt>
                <c:pt idx="76">
                  <c:v>11647.019438771898</c:v>
                </c:pt>
                <c:pt idx="77">
                  <c:v>11800.269694545213</c:v>
                </c:pt>
                <c:pt idx="78">
                  <c:v>11953.519950318529</c:v>
                </c:pt>
                <c:pt idx="79">
                  <c:v>12106.770206091844</c:v>
                </c:pt>
                <c:pt idx="80">
                  <c:v>12260.020461865159</c:v>
                </c:pt>
                <c:pt idx="81">
                  <c:v>12413.270717638474</c:v>
                </c:pt>
                <c:pt idx="82">
                  <c:v>12566.520973411789</c:v>
                </c:pt>
                <c:pt idx="83">
                  <c:v>12719.771229185104</c:v>
                </c:pt>
                <c:pt idx="84">
                  <c:v>12873.021484958419</c:v>
                </c:pt>
                <c:pt idx="85">
                  <c:v>13026.271740731734</c:v>
                </c:pt>
                <c:pt idx="86">
                  <c:v>13179.521996505049</c:v>
                </c:pt>
                <c:pt idx="87">
                  <c:v>13332.772252278364</c:v>
                </c:pt>
                <c:pt idx="88">
                  <c:v>13486.022508051679</c:v>
                </c:pt>
                <c:pt idx="89">
                  <c:v>13639.272763824994</c:v>
                </c:pt>
                <c:pt idx="90">
                  <c:v>13792.523019598309</c:v>
                </c:pt>
                <c:pt idx="91">
                  <c:v>13945.773275371625</c:v>
                </c:pt>
                <c:pt idx="92">
                  <c:v>14099.02353114494</c:v>
                </c:pt>
                <c:pt idx="93">
                  <c:v>14252.273786918255</c:v>
                </c:pt>
                <c:pt idx="94">
                  <c:v>14405.52404269157</c:v>
                </c:pt>
                <c:pt idx="95">
                  <c:v>14558.774298464885</c:v>
                </c:pt>
                <c:pt idx="96">
                  <c:v>14712.0245542382</c:v>
                </c:pt>
                <c:pt idx="97">
                  <c:v>14865.274810011515</c:v>
                </c:pt>
                <c:pt idx="98">
                  <c:v>15018.52506578483</c:v>
                </c:pt>
                <c:pt idx="99">
                  <c:v>15171.775321558145</c:v>
                </c:pt>
                <c:pt idx="100">
                  <c:v>15325.02557733146</c:v>
                </c:pt>
                <c:pt idx="101">
                  <c:v>15478.275833104775</c:v>
                </c:pt>
                <c:pt idx="102">
                  <c:v>15631.52608887809</c:v>
                </c:pt>
                <c:pt idx="103">
                  <c:v>15784.776344651405</c:v>
                </c:pt>
                <c:pt idx="104">
                  <c:v>15938.026600424721</c:v>
                </c:pt>
                <c:pt idx="105">
                  <c:v>16091.276856198036</c:v>
                </c:pt>
                <c:pt idx="106">
                  <c:v>16244.527111971351</c:v>
                </c:pt>
                <c:pt idx="107">
                  <c:v>16397.777367744664</c:v>
                </c:pt>
                <c:pt idx="108">
                  <c:v>16551.027623517977</c:v>
                </c:pt>
                <c:pt idx="109">
                  <c:v>16704.27787929129</c:v>
                </c:pt>
                <c:pt idx="110">
                  <c:v>16857.528135064604</c:v>
                </c:pt>
                <c:pt idx="111">
                  <c:v>17010.778390837917</c:v>
                </c:pt>
                <c:pt idx="112">
                  <c:v>17164.02864661123</c:v>
                </c:pt>
                <c:pt idx="113">
                  <c:v>17317.278902384543</c:v>
                </c:pt>
                <c:pt idx="114">
                  <c:v>17470.529158157857</c:v>
                </c:pt>
                <c:pt idx="115">
                  <c:v>17623.77941393117</c:v>
                </c:pt>
                <c:pt idx="116">
                  <c:v>17777.029669704483</c:v>
                </c:pt>
                <c:pt idx="117">
                  <c:v>17930.279925477796</c:v>
                </c:pt>
                <c:pt idx="118">
                  <c:v>18083.53018125111</c:v>
                </c:pt>
                <c:pt idx="119">
                  <c:v>18236.780437024423</c:v>
                </c:pt>
                <c:pt idx="120">
                  <c:v>18390.030692797736</c:v>
                </c:pt>
                <c:pt idx="121">
                  <c:v>18543.28094857105</c:v>
                </c:pt>
                <c:pt idx="122">
                  <c:v>18696.531204344363</c:v>
                </c:pt>
                <c:pt idx="123">
                  <c:v>18849.781460117676</c:v>
                </c:pt>
                <c:pt idx="124">
                  <c:v>19003.031715890989</c:v>
                </c:pt>
                <c:pt idx="125">
                  <c:v>19156.281971664303</c:v>
                </c:pt>
                <c:pt idx="126">
                  <c:v>19309.532227437616</c:v>
                </c:pt>
                <c:pt idx="127">
                  <c:v>19462.782483210929</c:v>
                </c:pt>
                <c:pt idx="128">
                  <c:v>19616.032738984242</c:v>
                </c:pt>
                <c:pt idx="129">
                  <c:v>19769.282994757556</c:v>
                </c:pt>
                <c:pt idx="130">
                  <c:v>19922.533250530869</c:v>
                </c:pt>
                <c:pt idx="131">
                  <c:v>20075.783506304182</c:v>
                </c:pt>
                <c:pt idx="132">
                  <c:v>20229.033762077495</c:v>
                </c:pt>
                <c:pt idx="133">
                  <c:v>20382.284017850809</c:v>
                </c:pt>
                <c:pt idx="134">
                  <c:v>20535.534273624122</c:v>
                </c:pt>
                <c:pt idx="135">
                  <c:v>20688.784529397435</c:v>
                </c:pt>
                <c:pt idx="136">
                  <c:v>20842.034785170748</c:v>
                </c:pt>
                <c:pt idx="137">
                  <c:v>20995.285040944062</c:v>
                </c:pt>
                <c:pt idx="138">
                  <c:v>21148.535296717375</c:v>
                </c:pt>
                <c:pt idx="139">
                  <c:v>21301.785552490688</c:v>
                </c:pt>
                <c:pt idx="140">
                  <c:v>21455.035808264001</c:v>
                </c:pt>
                <c:pt idx="141">
                  <c:v>21608.286064037315</c:v>
                </c:pt>
                <c:pt idx="142">
                  <c:v>21761.536319810628</c:v>
                </c:pt>
                <c:pt idx="143">
                  <c:v>21914.786575583941</c:v>
                </c:pt>
                <c:pt idx="144">
                  <c:v>22068.036831357254</c:v>
                </c:pt>
                <c:pt idx="145">
                  <c:v>22221.287087130568</c:v>
                </c:pt>
                <c:pt idx="146">
                  <c:v>22374.537342903881</c:v>
                </c:pt>
                <c:pt idx="147">
                  <c:v>22527.787598677194</c:v>
                </c:pt>
                <c:pt idx="148">
                  <c:v>22681.037854450507</c:v>
                </c:pt>
                <c:pt idx="149">
                  <c:v>22834.288110223821</c:v>
                </c:pt>
                <c:pt idx="150">
                  <c:v>22987.538365997134</c:v>
                </c:pt>
                <c:pt idx="151">
                  <c:v>23140.788621770447</c:v>
                </c:pt>
                <c:pt idx="152">
                  <c:v>23294.03887754376</c:v>
                </c:pt>
                <c:pt idx="153">
                  <c:v>23447.289133317074</c:v>
                </c:pt>
                <c:pt idx="154">
                  <c:v>23600.539389090387</c:v>
                </c:pt>
                <c:pt idx="155">
                  <c:v>23753.7896448637</c:v>
                </c:pt>
                <c:pt idx="156">
                  <c:v>23907.039900637013</c:v>
                </c:pt>
                <c:pt idx="157">
                  <c:v>24060.290156410327</c:v>
                </c:pt>
                <c:pt idx="158">
                  <c:v>24213.54041218364</c:v>
                </c:pt>
                <c:pt idx="159">
                  <c:v>24366.790667956953</c:v>
                </c:pt>
                <c:pt idx="160">
                  <c:v>24520.040923730267</c:v>
                </c:pt>
                <c:pt idx="161">
                  <c:v>24673.29117950358</c:v>
                </c:pt>
                <c:pt idx="162">
                  <c:v>24826.541435276893</c:v>
                </c:pt>
                <c:pt idx="163">
                  <c:v>24979.791691050206</c:v>
                </c:pt>
                <c:pt idx="164">
                  <c:v>25133.04194682352</c:v>
                </c:pt>
                <c:pt idx="165">
                  <c:v>25286.292202596833</c:v>
                </c:pt>
                <c:pt idx="166">
                  <c:v>25439.542458370146</c:v>
                </c:pt>
                <c:pt idx="167">
                  <c:v>25592.792714143459</c:v>
                </c:pt>
                <c:pt idx="168">
                  <c:v>25746.042969916773</c:v>
                </c:pt>
                <c:pt idx="169">
                  <c:v>25899.293225690086</c:v>
                </c:pt>
                <c:pt idx="170">
                  <c:v>26052.543481463399</c:v>
                </c:pt>
                <c:pt idx="171">
                  <c:v>26205.793737236712</c:v>
                </c:pt>
                <c:pt idx="172">
                  <c:v>26359.043993010026</c:v>
                </c:pt>
                <c:pt idx="173">
                  <c:v>26512.294248783339</c:v>
                </c:pt>
                <c:pt idx="174">
                  <c:v>26665.544504556652</c:v>
                </c:pt>
                <c:pt idx="175">
                  <c:v>26818.794760329965</c:v>
                </c:pt>
                <c:pt idx="176">
                  <c:v>26972.045016103279</c:v>
                </c:pt>
                <c:pt idx="177">
                  <c:v>27125.295271876592</c:v>
                </c:pt>
                <c:pt idx="178">
                  <c:v>27278.545527649905</c:v>
                </c:pt>
                <c:pt idx="179">
                  <c:v>27431.795783423218</c:v>
                </c:pt>
                <c:pt idx="180">
                  <c:v>27585.046039196532</c:v>
                </c:pt>
                <c:pt idx="181">
                  <c:v>27738.296294969845</c:v>
                </c:pt>
                <c:pt idx="182">
                  <c:v>27891.546550743158</c:v>
                </c:pt>
                <c:pt idx="183">
                  <c:v>28044.796806516471</c:v>
                </c:pt>
                <c:pt idx="184">
                  <c:v>28198.047062289785</c:v>
                </c:pt>
                <c:pt idx="185">
                  <c:v>28351.297318063098</c:v>
                </c:pt>
                <c:pt idx="186">
                  <c:v>28504.547573836411</c:v>
                </c:pt>
                <c:pt idx="187">
                  <c:v>28657.797829609724</c:v>
                </c:pt>
                <c:pt idx="188">
                  <c:v>28811.048085383038</c:v>
                </c:pt>
                <c:pt idx="189">
                  <c:v>28964.298341156351</c:v>
                </c:pt>
                <c:pt idx="190">
                  <c:v>29117.548596929664</c:v>
                </c:pt>
                <c:pt idx="191">
                  <c:v>29270.798852702977</c:v>
                </c:pt>
                <c:pt idx="192">
                  <c:v>29424.049108476291</c:v>
                </c:pt>
                <c:pt idx="193">
                  <c:v>29577.299364249604</c:v>
                </c:pt>
                <c:pt idx="194">
                  <c:v>29730.549620022917</c:v>
                </c:pt>
                <c:pt idx="195">
                  <c:v>29883.79987579623</c:v>
                </c:pt>
                <c:pt idx="196">
                  <c:v>30037.050131569544</c:v>
                </c:pt>
                <c:pt idx="197">
                  <c:v>30190.300387342857</c:v>
                </c:pt>
                <c:pt idx="198">
                  <c:v>30343.55064311617</c:v>
                </c:pt>
                <c:pt idx="199">
                  <c:v>30496.800898889484</c:v>
                </c:pt>
                <c:pt idx="200">
                  <c:v>30650.051154662797</c:v>
                </c:pt>
              </c:numCache>
            </c:numRef>
          </c:xVal>
          <c:yVal>
            <c:numRef>
              <c:f>'actual posterior'!$C$3:$C$203</c:f>
              <c:numCache>
                <c:formatCode>0.0000</c:formatCode>
                <c:ptCount val="201"/>
                <c:pt idx="0">
                  <c:v>1</c:v>
                </c:pt>
                <c:pt idx="1">
                  <c:v>0.954992586021436</c:v>
                </c:pt>
                <c:pt idx="2">
                  <c:v>0.91201083935590976</c:v>
                </c:pt>
                <c:pt idx="3">
                  <c:v>0.8709635899560807</c:v>
                </c:pt>
                <c:pt idx="4">
                  <c:v>0.83176377110267108</c:v>
                </c:pt>
                <c:pt idx="5">
                  <c:v>0.79432823472428149</c:v>
                </c:pt>
                <c:pt idx="6">
                  <c:v>0.75857757502918377</c:v>
                </c:pt>
                <c:pt idx="7">
                  <c:v>0.72443596007499012</c:v>
                </c:pt>
                <c:pt idx="8">
                  <c:v>0.69183097091893653</c:v>
                </c:pt>
                <c:pt idx="9">
                  <c:v>0.660693448007596</c:v>
                </c:pt>
                <c:pt idx="10">
                  <c:v>0.63095734448019314</c:v>
                </c:pt>
                <c:pt idx="11">
                  <c:v>0.60255958607435778</c:v>
                </c:pt>
                <c:pt idx="12">
                  <c:v>0.57543993733715693</c:v>
                </c:pt>
                <c:pt idx="13">
                  <c:v>0.54954087385762451</c:v>
                </c:pt>
                <c:pt idx="14">
                  <c:v>0.52480746024977265</c:v>
                </c:pt>
                <c:pt idx="15">
                  <c:v>0.50118723362727235</c:v>
                </c:pt>
                <c:pt idx="16">
                  <c:v>0.47863009232263837</c:v>
                </c:pt>
                <c:pt idx="17">
                  <c:v>0.45708818961487502</c:v>
                </c:pt>
                <c:pt idx="18">
                  <c:v>0.43651583224016594</c:v>
                </c:pt>
                <c:pt idx="19">
                  <c:v>0.41686938347033542</c:v>
                </c:pt>
                <c:pt idx="20">
                  <c:v>0.3981071705534972</c:v>
                </c:pt>
                <c:pt idx="21">
                  <c:v>0.38018939632056126</c:v>
                </c:pt>
                <c:pt idx="22">
                  <c:v>0.36307805477010141</c:v>
                </c:pt>
                <c:pt idx="23">
                  <c:v>0.34673685045253172</c:v>
                </c:pt>
                <c:pt idx="24">
                  <c:v>0.33113112148259116</c:v>
                </c:pt>
                <c:pt idx="25">
                  <c:v>0.31622776601683794</c:v>
                </c:pt>
                <c:pt idx="26">
                  <c:v>0.30199517204020165</c:v>
                </c:pt>
                <c:pt idx="27">
                  <c:v>0.28840315031266062</c:v>
                </c:pt>
                <c:pt idx="28">
                  <c:v>0.27542287033381663</c:v>
                </c:pt>
                <c:pt idx="29">
                  <c:v>0.2630267991895382</c:v>
                </c:pt>
                <c:pt idx="30">
                  <c:v>0.25118864315095807</c:v>
                </c:pt>
                <c:pt idx="31">
                  <c:v>0.23988329190194904</c:v>
                </c:pt>
                <c:pt idx="32">
                  <c:v>0.22908676527677735</c:v>
                </c:pt>
                <c:pt idx="33">
                  <c:v>0.21877616239495531</c:v>
                </c:pt>
                <c:pt idx="34">
                  <c:v>0.20892961308540392</c:v>
                </c:pt>
                <c:pt idx="35">
                  <c:v>0.19952623149688795</c:v>
                </c:pt>
                <c:pt idx="36">
                  <c:v>0.19054607179632471</c:v>
                </c:pt>
                <c:pt idx="37">
                  <c:v>0.18197008586099839</c:v>
                </c:pt>
                <c:pt idx="38">
                  <c:v>0.17378008287493757</c:v>
                </c:pt>
                <c:pt idx="39">
                  <c:v>0.16595869074375608</c:v>
                </c:pt>
                <c:pt idx="40">
                  <c:v>0.15848931924611137</c:v>
                </c:pt>
                <c:pt idx="41">
                  <c:v>0.15135612484362085</c:v>
                </c:pt>
                <c:pt idx="42">
                  <c:v>0.14454397707459277</c:v>
                </c:pt>
                <c:pt idx="43">
                  <c:v>0.13803842646028849</c:v>
                </c:pt>
                <c:pt idx="44">
                  <c:v>0.13182567385564073</c:v>
                </c:pt>
                <c:pt idx="45">
                  <c:v>0.12589254117941676</c:v>
                </c:pt>
                <c:pt idx="46">
                  <c:v>0.12022644346174133</c:v>
                </c:pt>
                <c:pt idx="47">
                  <c:v>0.11481536214968829</c:v>
                </c:pt>
                <c:pt idx="48">
                  <c:v>0.10964781961431853</c:v>
                </c:pt>
                <c:pt idx="49">
                  <c:v>0.10471285480508999</c:v>
                </c:pt>
                <c:pt idx="50">
                  <c:v>0.10000000000000003</c:v>
                </c:pt>
                <c:pt idx="51">
                  <c:v>9.549925860214363E-2</c:v>
                </c:pt>
                <c:pt idx="52">
                  <c:v>9.1201083935590996E-2</c:v>
                </c:pt>
                <c:pt idx="53">
                  <c:v>8.7096358995608081E-2</c:v>
                </c:pt>
                <c:pt idx="54">
                  <c:v>8.3176377110267111E-2</c:v>
                </c:pt>
                <c:pt idx="55">
                  <c:v>7.9432823472428138E-2</c:v>
                </c:pt>
                <c:pt idx="56">
                  <c:v>7.5857757502918344E-2</c:v>
                </c:pt>
                <c:pt idx="57">
                  <c:v>7.2443596007498959E-2</c:v>
                </c:pt>
                <c:pt idx="58">
                  <c:v>6.9183097091893589E-2</c:v>
                </c:pt>
                <c:pt idx="59">
                  <c:v>6.6069344800759516E-2</c:v>
                </c:pt>
                <c:pt idx="60">
                  <c:v>6.3095734448019233E-2</c:v>
                </c:pt>
                <c:pt idx="61">
                  <c:v>6.025595860743567E-2</c:v>
                </c:pt>
                <c:pt idx="62">
                  <c:v>5.7543993733715583E-2</c:v>
                </c:pt>
                <c:pt idx="63">
                  <c:v>5.4954087385762337E-2</c:v>
                </c:pt>
                <c:pt idx="64">
                  <c:v>5.2480746024977133E-2</c:v>
                </c:pt>
                <c:pt idx="65">
                  <c:v>5.0118723362727095E-2</c:v>
                </c:pt>
                <c:pt idx="66">
                  <c:v>4.7863009232263692E-2</c:v>
                </c:pt>
                <c:pt idx="67">
                  <c:v>4.570881896148736E-2</c:v>
                </c:pt>
                <c:pt idx="68">
                  <c:v>4.3651583224016452E-2</c:v>
                </c:pt>
                <c:pt idx="69">
                  <c:v>4.1686938347033388E-2</c:v>
                </c:pt>
                <c:pt idx="70">
                  <c:v>3.9810717055349568E-2</c:v>
                </c:pt>
                <c:pt idx="71">
                  <c:v>3.8018939632055965E-2</c:v>
                </c:pt>
                <c:pt idx="72">
                  <c:v>3.6307805477009972E-2</c:v>
                </c:pt>
                <c:pt idx="73">
                  <c:v>3.4673685045252998E-2</c:v>
                </c:pt>
                <c:pt idx="74">
                  <c:v>3.311311214825894E-2</c:v>
                </c:pt>
                <c:pt idx="75">
                  <c:v>3.1622776601683625E-2</c:v>
                </c:pt>
                <c:pt idx="76">
                  <c:v>3.0199517204019997E-2</c:v>
                </c:pt>
                <c:pt idx="77">
                  <c:v>2.8840315031265894E-2</c:v>
                </c:pt>
                <c:pt idx="78">
                  <c:v>2.7542287033381487E-2</c:v>
                </c:pt>
                <c:pt idx="79">
                  <c:v>2.6302679918953645E-2</c:v>
                </c:pt>
                <c:pt idx="80">
                  <c:v>2.5118864315095628E-2</c:v>
                </c:pt>
                <c:pt idx="81">
                  <c:v>2.3988329190194734E-2</c:v>
                </c:pt>
                <c:pt idx="82">
                  <c:v>2.2908676527677564E-2</c:v>
                </c:pt>
                <c:pt idx="83">
                  <c:v>2.1877616239495353E-2</c:v>
                </c:pt>
                <c:pt idx="84">
                  <c:v>2.089296130854023E-2</c:v>
                </c:pt>
                <c:pt idx="85">
                  <c:v>1.9952623149688629E-2</c:v>
                </c:pt>
                <c:pt idx="86">
                  <c:v>1.905460717963231E-2</c:v>
                </c:pt>
                <c:pt idx="87">
                  <c:v>1.8197008586099683E-2</c:v>
                </c:pt>
                <c:pt idx="88">
                  <c:v>1.7378008287493599E-2</c:v>
                </c:pt>
                <c:pt idx="89">
                  <c:v>1.659586907437546E-2</c:v>
                </c:pt>
                <c:pt idx="90">
                  <c:v>1.5848931924610985E-2</c:v>
                </c:pt>
                <c:pt idx="91">
                  <c:v>1.5135612484361939E-2</c:v>
                </c:pt>
                <c:pt idx="92">
                  <c:v>1.4454397707459132E-2</c:v>
                </c:pt>
                <c:pt idx="93">
                  <c:v>1.3803842646028717E-2</c:v>
                </c:pt>
                <c:pt idx="94">
                  <c:v>1.3182567385563932E-2</c:v>
                </c:pt>
                <c:pt idx="95">
                  <c:v>1.2589254117941543E-2</c:v>
                </c:pt>
                <c:pt idx="96">
                  <c:v>1.2022644346173998E-2</c:v>
                </c:pt>
                <c:pt idx="97">
                  <c:v>1.1481536214968705E-2</c:v>
                </c:pt>
                <c:pt idx="98">
                  <c:v>1.0964781961431726E-2</c:v>
                </c:pt>
                <c:pt idx="99">
                  <c:v>1.0471285480508878E-2</c:v>
                </c:pt>
                <c:pt idx="100">
                  <c:v>9.9999999999998805E-3</c:v>
                </c:pt>
                <c:pt idx="101">
                  <c:v>9.5499258602142461E-3</c:v>
                </c:pt>
                <c:pt idx="102">
                  <c:v>9.120108393558984E-3</c:v>
                </c:pt>
                <c:pt idx="103">
                  <c:v>8.7096358995606919E-3</c:v>
                </c:pt>
                <c:pt idx="104">
                  <c:v>8.3176377110266014E-3</c:v>
                </c:pt>
                <c:pt idx="105">
                  <c:v>7.9432823472427045E-3</c:v>
                </c:pt>
                <c:pt idx="106">
                  <c:v>7.5857757502917353E-3</c:v>
                </c:pt>
                <c:pt idx="107">
                  <c:v>7.2443596007498038E-3</c:v>
                </c:pt>
                <c:pt idx="108">
                  <c:v>6.9183097091892742E-3</c:v>
                </c:pt>
                <c:pt idx="109">
                  <c:v>6.606934480075875E-3</c:v>
                </c:pt>
                <c:pt idx="110">
                  <c:v>6.3095734448018522E-3</c:v>
                </c:pt>
                <c:pt idx="111">
                  <c:v>6.0255958607435016E-3</c:v>
                </c:pt>
                <c:pt idx="112">
                  <c:v>5.7543993733715033E-3</c:v>
                </c:pt>
                <c:pt idx="113">
                  <c:v>5.495408738576184E-3</c:v>
                </c:pt>
                <c:pt idx="114">
                  <c:v>5.2480746024976682E-3</c:v>
                </c:pt>
                <c:pt idx="115">
                  <c:v>5.0118723362726682E-3</c:v>
                </c:pt>
                <c:pt idx="116">
                  <c:v>4.7863009232263333E-3</c:v>
                </c:pt>
                <c:pt idx="117">
                  <c:v>4.5708818961487018E-3</c:v>
                </c:pt>
                <c:pt idx="118">
                  <c:v>4.365158322401615E-3</c:v>
                </c:pt>
                <c:pt idx="119">
                  <c:v>4.1686938347033119E-3</c:v>
                </c:pt>
                <c:pt idx="120">
                  <c:v>3.9810717055349335E-3</c:v>
                </c:pt>
                <c:pt idx="121">
                  <c:v>3.801893963205578E-3</c:v>
                </c:pt>
                <c:pt idx="122">
                  <c:v>3.6307805477009819E-3</c:v>
                </c:pt>
                <c:pt idx="123">
                  <c:v>3.4673685045252872E-3</c:v>
                </c:pt>
                <c:pt idx="124">
                  <c:v>3.3113112148258836E-3</c:v>
                </c:pt>
                <c:pt idx="125">
                  <c:v>3.1622776601683534E-3</c:v>
                </c:pt>
                <c:pt idx="126">
                  <c:v>3.0199517204019927E-3</c:v>
                </c:pt>
                <c:pt idx="127">
                  <c:v>2.8840315031265838E-3</c:v>
                </c:pt>
                <c:pt idx="128">
                  <c:v>2.7542287033381456E-3</c:v>
                </c:pt>
                <c:pt idx="129">
                  <c:v>2.6302679918953627E-3</c:v>
                </c:pt>
                <c:pt idx="130">
                  <c:v>2.5118864315095647E-3</c:v>
                </c:pt>
                <c:pt idx="131">
                  <c:v>2.398832919019476E-3</c:v>
                </c:pt>
                <c:pt idx="132">
                  <c:v>2.2908676527677594E-3</c:v>
                </c:pt>
                <c:pt idx="133">
                  <c:v>2.1877616239495399E-3</c:v>
                </c:pt>
                <c:pt idx="134">
                  <c:v>2.0892961308540282E-3</c:v>
                </c:pt>
                <c:pt idx="135">
                  <c:v>1.9952623149688694E-3</c:v>
                </c:pt>
                <c:pt idx="136">
                  <c:v>1.9054607179632378E-3</c:v>
                </c:pt>
                <c:pt idx="137">
                  <c:v>1.8197008586099744E-3</c:v>
                </c:pt>
                <c:pt idx="138">
                  <c:v>1.7378008287493676E-3</c:v>
                </c:pt>
                <c:pt idx="139">
                  <c:v>1.6595869074375528E-3</c:v>
                </c:pt>
                <c:pt idx="140">
                  <c:v>1.584893192461108E-3</c:v>
                </c:pt>
                <c:pt idx="141">
                  <c:v>1.5135612484362033E-3</c:v>
                </c:pt>
                <c:pt idx="142">
                  <c:v>1.445439770745923E-3</c:v>
                </c:pt>
                <c:pt idx="143">
                  <c:v>1.3803842646028807E-3</c:v>
                </c:pt>
                <c:pt idx="144">
                  <c:v>1.3182567385564034E-3</c:v>
                </c:pt>
                <c:pt idx="145">
                  <c:v>1.2589254117941638E-3</c:v>
                </c:pt>
                <c:pt idx="146">
                  <c:v>1.2022644346174104E-3</c:v>
                </c:pt>
                <c:pt idx="147">
                  <c:v>1.1481536214968805E-3</c:v>
                </c:pt>
                <c:pt idx="148">
                  <c:v>1.0964781961431832E-3</c:v>
                </c:pt>
                <c:pt idx="149">
                  <c:v>1.0471285480508985E-3</c:v>
                </c:pt>
                <c:pt idx="150">
                  <c:v>9.9999999999999915E-4</c:v>
                </c:pt>
                <c:pt idx="151">
                  <c:v>9.5499258602143536E-4</c:v>
                </c:pt>
                <c:pt idx="152">
                  <c:v>9.1201083935590953E-4</c:v>
                </c:pt>
                <c:pt idx="153">
                  <c:v>8.709635899560805E-4</c:v>
                </c:pt>
                <c:pt idx="154">
                  <c:v>8.317637711026712E-4</c:v>
                </c:pt>
                <c:pt idx="155">
                  <c:v>7.9432823472428186E-4</c:v>
                </c:pt>
                <c:pt idx="156">
                  <c:v>7.5857757502918396E-4</c:v>
                </c:pt>
                <c:pt idx="157">
                  <c:v>7.2443596007499059E-4</c:v>
                </c:pt>
                <c:pt idx="158">
                  <c:v>6.9183097091893699E-4</c:v>
                </c:pt>
                <c:pt idx="159">
                  <c:v>6.6069344800759734E-4</c:v>
                </c:pt>
                <c:pt idx="160">
                  <c:v>6.3095734448019461E-4</c:v>
                </c:pt>
                <c:pt idx="161">
                  <c:v>6.0255958607435909E-4</c:v>
                </c:pt>
                <c:pt idx="162">
                  <c:v>5.7543993733715859E-4</c:v>
                </c:pt>
                <c:pt idx="163">
                  <c:v>5.4954087385762618E-4</c:v>
                </c:pt>
                <c:pt idx="164">
                  <c:v>5.2480746024977413E-4</c:v>
                </c:pt>
                <c:pt idx="165">
                  <c:v>5.0118723362727383E-4</c:v>
                </c:pt>
                <c:pt idx="166">
                  <c:v>4.7863009232264E-4</c:v>
                </c:pt>
                <c:pt idx="167">
                  <c:v>4.5708818961487667E-4</c:v>
                </c:pt>
                <c:pt idx="168">
                  <c:v>4.3651583224016784E-4</c:v>
                </c:pt>
                <c:pt idx="169">
                  <c:v>4.1686938347033735E-4</c:v>
                </c:pt>
                <c:pt idx="170">
                  <c:v>3.981071705534992E-4</c:v>
                </c:pt>
                <c:pt idx="171">
                  <c:v>3.8018939632056313E-4</c:v>
                </c:pt>
                <c:pt idx="172">
                  <c:v>3.6307805477010335E-4</c:v>
                </c:pt>
                <c:pt idx="173">
                  <c:v>3.4673685045253359E-4</c:v>
                </c:pt>
                <c:pt idx="174">
                  <c:v>3.3113112148259322E-4</c:v>
                </c:pt>
                <c:pt idx="175">
                  <c:v>3.1622776601684016E-4</c:v>
                </c:pt>
                <c:pt idx="176">
                  <c:v>3.019951720402037E-4</c:v>
                </c:pt>
                <c:pt idx="177">
                  <c:v>2.8840315031266261E-4</c:v>
                </c:pt>
                <c:pt idx="178">
                  <c:v>2.7542287033381873E-4</c:v>
                </c:pt>
                <c:pt idx="179">
                  <c:v>2.6302679918954026E-4</c:v>
                </c:pt>
                <c:pt idx="180">
                  <c:v>2.5118864315095996E-4</c:v>
                </c:pt>
                <c:pt idx="181">
                  <c:v>2.39883291901951E-4</c:v>
                </c:pt>
                <c:pt idx="182">
                  <c:v>2.2908676527677918E-4</c:v>
                </c:pt>
                <c:pt idx="183">
                  <c:v>2.1877616239495705E-4</c:v>
                </c:pt>
                <c:pt idx="184">
                  <c:v>2.0892961308540577E-4</c:v>
                </c:pt>
                <c:pt idx="185">
                  <c:v>1.9952623149688969E-4</c:v>
                </c:pt>
                <c:pt idx="186">
                  <c:v>1.9054607179632639E-4</c:v>
                </c:pt>
                <c:pt idx="187">
                  <c:v>1.8197008586100003E-4</c:v>
                </c:pt>
                <c:pt idx="188">
                  <c:v>1.7378008287493915E-4</c:v>
                </c:pt>
                <c:pt idx="189">
                  <c:v>1.659586907437577E-4</c:v>
                </c:pt>
                <c:pt idx="190">
                  <c:v>1.5848931924611288E-4</c:v>
                </c:pt>
                <c:pt idx="191">
                  <c:v>1.5135612484362232E-4</c:v>
                </c:pt>
                <c:pt idx="192">
                  <c:v>1.4454397707459451E-4</c:v>
                </c:pt>
                <c:pt idx="193">
                  <c:v>1.3803842646029012E-4</c:v>
                </c:pt>
                <c:pt idx="194">
                  <c:v>1.3182567385564231E-4</c:v>
                </c:pt>
                <c:pt idx="195">
                  <c:v>1.2589254117941826E-4</c:v>
                </c:pt>
                <c:pt idx="196">
                  <c:v>1.2022644346174279E-4</c:v>
                </c:pt>
                <c:pt idx="197">
                  <c:v>1.1481536214968973E-4</c:v>
                </c:pt>
                <c:pt idx="198">
                  <c:v>1.096478196143199E-4</c:v>
                </c:pt>
                <c:pt idx="199">
                  <c:v>1.0471285480509134E-4</c:v>
                </c:pt>
                <c:pt idx="200">
                  <c:v>1.0000000000000135E-4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4A-441B-9512-7BBEF42007EA}"/>
            </c:ext>
          </c:extLst>
        </c:ser>
        <c:ser>
          <c:idx val="1"/>
          <c:order val="1"/>
          <c:tx>
            <c:v>PF</c:v>
          </c:tx>
          <c:marker>
            <c:symbol val="none"/>
          </c:marker>
          <c:xVal>
            <c:numRef>
              <c:f>'actual posterior'!$H$21:$H$22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'actual posterior'!$I$21:$I$22</c:f>
              <c:numCache>
                <c:formatCode>General</c:formatCode>
                <c:ptCount val="2"/>
                <c:pt idx="0" formatCode="#,##0.0000">
                  <c:v>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4A-441B-9512-7BBEF42007EA}"/>
            </c:ext>
          </c:extLst>
        </c:ser>
        <c:ser>
          <c:idx val="2"/>
          <c:order val="2"/>
          <c:tx>
            <c:v>MF</c:v>
          </c:tx>
          <c:marker>
            <c:symbol val="none"/>
          </c:marker>
          <c:xVal>
            <c:numRef>
              <c:f>'actual posterior'!$H$24:$H$25</c:f>
              <c:numCache>
                <c:formatCode>#,##0</c:formatCode>
                <c:ptCount val="2"/>
                <c:pt idx="0">
                  <c:v>10114.516881038748</c:v>
                </c:pt>
                <c:pt idx="1">
                  <c:v>10114.516881038748</c:v>
                </c:pt>
              </c:numCache>
            </c:numRef>
          </c:xVal>
          <c:yVal>
            <c:numRef>
              <c:f>'actual posterior'!$I$24:$I$25</c:f>
              <c:numCache>
                <c:formatCode>General</c:formatCode>
                <c:ptCount val="2"/>
                <c:pt idx="0" formatCode="#,##0.0000">
                  <c:v>4.7863009232263692E-2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4A-441B-9512-7BBEF4200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976152"/>
        <c:axId val="470345704"/>
      </c:scatterChart>
      <c:valAx>
        <c:axId val="4669761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potential error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0345704"/>
        <c:crosses val="autoZero"/>
        <c:crossBetween val="midCat"/>
      </c:valAx>
      <c:valAx>
        <c:axId val="470345704"/>
        <c:scaling>
          <c:orientation val="minMax"/>
        </c:scaling>
        <c:delete val="1"/>
        <c:axPos val="l"/>
        <c:majorGridlines/>
        <c:numFmt formatCode="0.0000" sourceLinked="1"/>
        <c:majorTickMark val="out"/>
        <c:minorTickMark val="none"/>
        <c:tickLblPos val="nextTo"/>
        <c:crossAx val="466976152"/>
        <c:crosses val="autoZero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9727988546886"/>
          <c:y val="0.13473388743073783"/>
          <c:w val="0.65278871391076121"/>
          <c:h val="0.8326195683872849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prior!$B$3:$B$203</c:f>
              <c:numCache>
                <c:formatCode>#,##0</c:formatCode>
                <c:ptCount val="201"/>
                <c:pt idx="0" formatCode="General">
                  <c:v>0</c:v>
                </c:pt>
                <c:pt idx="1">
                  <c:v>92103.403719761816</c:v>
                </c:pt>
                <c:pt idx="2">
                  <c:v>184206.80743952363</c:v>
                </c:pt>
                <c:pt idx="3">
                  <c:v>276310.21115928545</c:v>
                </c:pt>
                <c:pt idx="4">
                  <c:v>368413.61487904727</c:v>
                </c:pt>
                <c:pt idx="5">
                  <c:v>460517.01859880908</c:v>
                </c:pt>
                <c:pt idx="6">
                  <c:v>552620.4223185709</c:v>
                </c:pt>
                <c:pt idx="7">
                  <c:v>644723.82603833266</c:v>
                </c:pt>
                <c:pt idx="8">
                  <c:v>736827.22975809453</c:v>
                </c:pt>
                <c:pt idx="9">
                  <c:v>828930.63347785641</c:v>
                </c:pt>
                <c:pt idx="10">
                  <c:v>921034.03719761828</c:v>
                </c:pt>
                <c:pt idx="11">
                  <c:v>1013137.4409173802</c:v>
                </c:pt>
                <c:pt idx="12">
                  <c:v>1105240.844637142</c:v>
                </c:pt>
                <c:pt idx="13">
                  <c:v>1197344.2483569039</c:v>
                </c:pt>
                <c:pt idx="14">
                  <c:v>1289447.6520766658</c:v>
                </c:pt>
                <c:pt idx="15">
                  <c:v>1381551.0557964277</c:v>
                </c:pt>
                <c:pt idx="16">
                  <c:v>1473654.4595161895</c:v>
                </c:pt>
                <c:pt idx="17">
                  <c:v>1565757.8632359514</c:v>
                </c:pt>
                <c:pt idx="18">
                  <c:v>1657861.2669557133</c:v>
                </c:pt>
                <c:pt idx="19">
                  <c:v>1749964.6706754752</c:v>
                </c:pt>
                <c:pt idx="20">
                  <c:v>1842068.074395237</c:v>
                </c:pt>
                <c:pt idx="21">
                  <c:v>1934171.4781149989</c:v>
                </c:pt>
                <c:pt idx="22">
                  <c:v>2026274.8818347608</c:v>
                </c:pt>
                <c:pt idx="23">
                  <c:v>2118378.2855545226</c:v>
                </c:pt>
                <c:pt idx="24">
                  <c:v>2210481.6892742845</c:v>
                </c:pt>
                <c:pt idx="25">
                  <c:v>2302585.0929940464</c:v>
                </c:pt>
                <c:pt idx="26">
                  <c:v>2394688.4967138083</c:v>
                </c:pt>
                <c:pt idx="27">
                  <c:v>2486791.9004335701</c:v>
                </c:pt>
                <c:pt idx="28">
                  <c:v>2578895.304153332</c:v>
                </c:pt>
                <c:pt idx="29">
                  <c:v>2670998.7078730939</c:v>
                </c:pt>
                <c:pt idx="30">
                  <c:v>2763102.1115928558</c:v>
                </c:pt>
                <c:pt idx="31">
                  <c:v>2855205.5153126176</c:v>
                </c:pt>
                <c:pt idx="32">
                  <c:v>2947308.9190323795</c:v>
                </c:pt>
                <c:pt idx="33">
                  <c:v>3039412.3227521414</c:v>
                </c:pt>
                <c:pt idx="34">
                  <c:v>3131515.7264719033</c:v>
                </c:pt>
                <c:pt idx="35">
                  <c:v>3223619.1301916651</c:v>
                </c:pt>
                <c:pt idx="36">
                  <c:v>3315722.533911427</c:v>
                </c:pt>
                <c:pt idx="37">
                  <c:v>3407825.9376311889</c:v>
                </c:pt>
                <c:pt idx="38">
                  <c:v>3499929.3413509508</c:v>
                </c:pt>
                <c:pt idx="39">
                  <c:v>3592032.7450707126</c:v>
                </c:pt>
                <c:pt idx="40">
                  <c:v>3684136.1487904745</c:v>
                </c:pt>
                <c:pt idx="41">
                  <c:v>3776239.5525102364</c:v>
                </c:pt>
                <c:pt idx="42">
                  <c:v>3868342.9562299983</c:v>
                </c:pt>
                <c:pt idx="43">
                  <c:v>3960446.3599497601</c:v>
                </c:pt>
                <c:pt idx="44">
                  <c:v>4052549.763669522</c:v>
                </c:pt>
                <c:pt idx="45">
                  <c:v>4144653.1673892839</c:v>
                </c:pt>
                <c:pt idx="46">
                  <c:v>4236756.5711090453</c:v>
                </c:pt>
                <c:pt idx="47">
                  <c:v>4328859.9748288067</c:v>
                </c:pt>
                <c:pt idx="48">
                  <c:v>4420963.3785485681</c:v>
                </c:pt>
                <c:pt idx="49">
                  <c:v>4513066.7822683295</c:v>
                </c:pt>
                <c:pt idx="50">
                  <c:v>4605170.1859880909</c:v>
                </c:pt>
                <c:pt idx="51">
                  <c:v>4697273.5897078523</c:v>
                </c:pt>
                <c:pt idx="52">
                  <c:v>4789376.9934276138</c:v>
                </c:pt>
                <c:pt idx="53">
                  <c:v>4881480.3971473752</c:v>
                </c:pt>
                <c:pt idx="54">
                  <c:v>4973583.8008671366</c:v>
                </c:pt>
                <c:pt idx="55">
                  <c:v>5065687.204586898</c:v>
                </c:pt>
                <c:pt idx="56">
                  <c:v>5157790.6083066594</c:v>
                </c:pt>
                <c:pt idx="57">
                  <c:v>5249894.0120264208</c:v>
                </c:pt>
                <c:pt idx="58">
                  <c:v>5341997.4157461822</c:v>
                </c:pt>
                <c:pt idx="59">
                  <c:v>5434100.8194659436</c:v>
                </c:pt>
                <c:pt idx="60">
                  <c:v>5526204.223185705</c:v>
                </c:pt>
                <c:pt idx="61">
                  <c:v>5618307.6269054664</c:v>
                </c:pt>
                <c:pt idx="62">
                  <c:v>5710411.0306252278</c:v>
                </c:pt>
                <c:pt idx="63">
                  <c:v>5802514.4343449892</c:v>
                </c:pt>
                <c:pt idx="64">
                  <c:v>5894617.8380647507</c:v>
                </c:pt>
                <c:pt idx="65">
                  <c:v>5986721.2417845121</c:v>
                </c:pt>
                <c:pt idx="66">
                  <c:v>6078824.6455042735</c:v>
                </c:pt>
                <c:pt idx="67">
                  <c:v>6170928.0492240349</c:v>
                </c:pt>
                <c:pt idx="68">
                  <c:v>6263031.4529437963</c:v>
                </c:pt>
                <c:pt idx="69">
                  <c:v>6355134.8566635577</c:v>
                </c:pt>
                <c:pt idx="70">
                  <c:v>6447238.2603833191</c:v>
                </c:pt>
                <c:pt idx="71">
                  <c:v>6539341.6641030805</c:v>
                </c:pt>
                <c:pt idx="72">
                  <c:v>6631445.0678228419</c:v>
                </c:pt>
                <c:pt idx="73">
                  <c:v>6723548.4715426033</c:v>
                </c:pt>
                <c:pt idx="74">
                  <c:v>6815651.8752623647</c:v>
                </c:pt>
                <c:pt idx="75">
                  <c:v>6907755.2789821262</c:v>
                </c:pt>
                <c:pt idx="76">
                  <c:v>6999858.6827018876</c:v>
                </c:pt>
                <c:pt idx="77">
                  <c:v>7091962.086421649</c:v>
                </c:pt>
                <c:pt idx="78">
                  <c:v>7184065.4901414104</c:v>
                </c:pt>
                <c:pt idx="79">
                  <c:v>7276168.8938611718</c:v>
                </c:pt>
                <c:pt idx="80">
                  <c:v>7368272.2975809332</c:v>
                </c:pt>
                <c:pt idx="81">
                  <c:v>7460375.7013006946</c:v>
                </c:pt>
                <c:pt idx="82">
                  <c:v>7552479.105020456</c:v>
                </c:pt>
                <c:pt idx="83">
                  <c:v>7644582.5087402174</c:v>
                </c:pt>
                <c:pt idx="84">
                  <c:v>7736685.9124599788</c:v>
                </c:pt>
                <c:pt idx="85">
                  <c:v>7828789.3161797402</c:v>
                </c:pt>
                <c:pt idx="86">
                  <c:v>7920892.7198995017</c:v>
                </c:pt>
                <c:pt idx="87">
                  <c:v>8012996.1236192631</c:v>
                </c:pt>
                <c:pt idx="88">
                  <c:v>8105099.5273390245</c:v>
                </c:pt>
                <c:pt idx="89">
                  <c:v>8197202.9310587859</c:v>
                </c:pt>
                <c:pt idx="90">
                  <c:v>8289306.3347785473</c:v>
                </c:pt>
                <c:pt idx="91">
                  <c:v>8381409.7384983087</c:v>
                </c:pt>
                <c:pt idx="92">
                  <c:v>8473513.1422180701</c:v>
                </c:pt>
                <c:pt idx="93">
                  <c:v>8565616.5459378324</c:v>
                </c:pt>
                <c:pt idx="94">
                  <c:v>8657719.9496575948</c:v>
                </c:pt>
                <c:pt idx="95">
                  <c:v>8749823.3533773571</c:v>
                </c:pt>
                <c:pt idx="96">
                  <c:v>8841926.7570971195</c:v>
                </c:pt>
                <c:pt idx="97">
                  <c:v>8934030.1608168818</c:v>
                </c:pt>
                <c:pt idx="98">
                  <c:v>9026133.5645366441</c:v>
                </c:pt>
                <c:pt idx="99">
                  <c:v>9118236.9682564065</c:v>
                </c:pt>
                <c:pt idx="100">
                  <c:v>9210340.3719761688</c:v>
                </c:pt>
                <c:pt idx="101">
                  <c:v>9302443.7756959312</c:v>
                </c:pt>
                <c:pt idx="102">
                  <c:v>9394547.1794156935</c:v>
                </c:pt>
                <c:pt idx="103">
                  <c:v>9486650.5831354558</c:v>
                </c:pt>
                <c:pt idx="104">
                  <c:v>9578753.9868552182</c:v>
                </c:pt>
                <c:pt idx="105">
                  <c:v>9670857.3905749805</c:v>
                </c:pt>
                <c:pt idx="106">
                  <c:v>9762960.7942947429</c:v>
                </c:pt>
                <c:pt idx="107">
                  <c:v>9855064.1980145052</c:v>
                </c:pt>
                <c:pt idx="108">
                  <c:v>9947167.6017342675</c:v>
                </c:pt>
                <c:pt idx="109">
                  <c:v>10039271.00545403</c:v>
                </c:pt>
                <c:pt idx="110">
                  <c:v>10131374.409173792</c:v>
                </c:pt>
                <c:pt idx="111">
                  <c:v>10223477.812893555</c:v>
                </c:pt>
                <c:pt idx="112">
                  <c:v>10315581.216613317</c:v>
                </c:pt>
                <c:pt idx="113">
                  <c:v>10407684.620333079</c:v>
                </c:pt>
                <c:pt idx="114">
                  <c:v>10499788.024052842</c:v>
                </c:pt>
                <c:pt idx="115">
                  <c:v>10591891.427772604</c:v>
                </c:pt>
                <c:pt idx="116">
                  <c:v>10683994.831492366</c:v>
                </c:pt>
                <c:pt idx="117">
                  <c:v>10776098.235212129</c:v>
                </c:pt>
                <c:pt idx="118">
                  <c:v>10868201.638931891</c:v>
                </c:pt>
                <c:pt idx="119">
                  <c:v>10960305.042651653</c:v>
                </c:pt>
                <c:pt idx="120">
                  <c:v>11052408.446371416</c:v>
                </c:pt>
                <c:pt idx="121">
                  <c:v>11144511.850091178</c:v>
                </c:pt>
                <c:pt idx="122">
                  <c:v>11236615.25381094</c:v>
                </c:pt>
                <c:pt idx="123">
                  <c:v>11328718.657530703</c:v>
                </c:pt>
                <c:pt idx="124">
                  <c:v>11420822.061250465</c:v>
                </c:pt>
                <c:pt idx="125">
                  <c:v>11512925.464970227</c:v>
                </c:pt>
                <c:pt idx="126">
                  <c:v>11605028.86868999</c:v>
                </c:pt>
                <c:pt idx="127">
                  <c:v>11697132.272409752</c:v>
                </c:pt>
                <c:pt idx="128">
                  <c:v>11789235.676129514</c:v>
                </c:pt>
                <c:pt idx="129">
                  <c:v>11881339.079849277</c:v>
                </c:pt>
                <c:pt idx="130">
                  <c:v>11973442.483569039</c:v>
                </c:pt>
                <c:pt idx="131">
                  <c:v>12065545.887288801</c:v>
                </c:pt>
                <c:pt idx="132">
                  <c:v>12157649.291008564</c:v>
                </c:pt>
                <c:pt idx="133">
                  <c:v>12249752.694728326</c:v>
                </c:pt>
                <c:pt idx="134">
                  <c:v>12341856.098448088</c:v>
                </c:pt>
                <c:pt idx="135">
                  <c:v>12433959.502167851</c:v>
                </c:pt>
                <c:pt idx="136">
                  <c:v>12526062.905887613</c:v>
                </c:pt>
                <c:pt idx="137">
                  <c:v>12618166.309607375</c:v>
                </c:pt>
                <c:pt idx="138">
                  <c:v>12710269.713327138</c:v>
                </c:pt>
                <c:pt idx="139">
                  <c:v>12802373.1170469</c:v>
                </c:pt>
                <c:pt idx="140">
                  <c:v>12894476.520766662</c:v>
                </c:pt>
                <c:pt idx="141">
                  <c:v>12986579.924486425</c:v>
                </c:pt>
                <c:pt idx="142">
                  <c:v>13078683.328206187</c:v>
                </c:pt>
                <c:pt idx="143">
                  <c:v>13170786.731925949</c:v>
                </c:pt>
                <c:pt idx="144">
                  <c:v>13262890.135645712</c:v>
                </c:pt>
                <c:pt idx="145">
                  <c:v>13354993.539365474</c:v>
                </c:pt>
                <c:pt idx="146">
                  <c:v>13447096.943085236</c:v>
                </c:pt>
                <c:pt idx="147">
                  <c:v>13539200.346804999</c:v>
                </c:pt>
                <c:pt idx="148">
                  <c:v>13631303.750524761</c:v>
                </c:pt>
                <c:pt idx="149">
                  <c:v>13723407.154244523</c:v>
                </c:pt>
                <c:pt idx="150">
                  <c:v>13815510.557964286</c:v>
                </c:pt>
                <c:pt idx="151">
                  <c:v>13907613.961684048</c:v>
                </c:pt>
                <c:pt idx="152">
                  <c:v>13999717.365403811</c:v>
                </c:pt>
                <c:pt idx="153">
                  <c:v>14091820.769123573</c:v>
                </c:pt>
                <c:pt idx="154">
                  <c:v>14183924.172843335</c:v>
                </c:pt>
                <c:pt idx="155">
                  <c:v>14276027.576563098</c:v>
                </c:pt>
                <c:pt idx="156">
                  <c:v>14368130.98028286</c:v>
                </c:pt>
                <c:pt idx="157">
                  <c:v>14460234.384002622</c:v>
                </c:pt>
                <c:pt idx="158">
                  <c:v>14552337.787722385</c:v>
                </c:pt>
                <c:pt idx="159">
                  <c:v>14644441.191442147</c:v>
                </c:pt>
                <c:pt idx="160">
                  <c:v>14736544.595161909</c:v>
                </c:pt>
                <c:pt idx="161">
                  <c:v>14828647.998881672</c:v>
                </c:pt>
                <c:pt idx="162">
                  <c:v>14920751.402601434</c:v>
                </c:pt>
                <c:pt idx="163">
                  <c:v>15012854.806321196</c:v>
                </c:pt>
                <c:pt idx="164">
                  <c:v>15104958.210040959</c:v>
                </c:pt>
                <c:pt idx="165">
                  <c:v>15197061.613760721</c:v>
                </c:pt>
                <c:pt idx="166">
                  <c:v>15289165.017480483</c:v>
                </c:pt>
                <c:pt idx="167">
                  <c:v>15381268.421200246</c:v>
                </c:pt>
                <c:pt idx="168">
                  <c:v>15473371.824920008</c:v>
                </c:pt>
                <c:pt idx="169">
                  <c:v>15565475.22863977</c:v>
                </c:pt>
                <c:pt idx="170">
                  <c:v>15657578.632359533</c:v>
                </c:pt>
                <c:pt idx="171">
                  <c:v>15749682.036079295</c:v>
                </c:pt>
                <c:pt idx="172">
                  <c:v>15841785.439799057</c:v>
                </c:pt>
                <c:pt idx="173">
                  <c:v>15933888.84351882</c:v>
                </c:pt>
                <c:pt idx="174">
                  <c:v>16025992.247238582</c:v>
                </c:pt>
                <c:pt idx="175">
                  <c:v>16118095.650958344</c:v>
                </c:pt>
                <c:pt idx="176">
                  <c:v>16210199.054678107</c:v>
                </c:pt>
                <c:pt idx="177">
                  <c:v>16302302.458397869</c:v>
                </c:pt>
                <c:pt idx="178">
                  <c:v>16394405.862117631</c:v>
                </c:pt>
                <c:pt idx="179">
                  <c:v>16486509.265837394</c:v>
                </c:pt>
                <c:pt idx="180">
                  <c:v>16578612.669557156</c:v>
                </c:pt>
                <c:pt idx="181">
                  <c:v>16670716.073276918</c:v>
                </c:pt>
                <c:pt idx="182">
                  <c:v>16762819.476996681</c:v>
                </c:pt>
                <c:pt idx="183">
                  <c:v>16854922.880716443</c:v>
                </c:pt>
                <c:pt idx="184">
                  <c:v>16947026.284436204</c:v>
                </c:pt>
                <c:pt idx="185">
                  <c:v>17039129.688155964</c:v>
                </c:pt>
                <c:pt idx="186">
                  <c:v>17131233.091875724</c:v>
                </c:pt>
                <c:pt idx="187">
                  <c:v>17223336.495595485</c:v>
                </c:pt>
                <c:pt idx="188">
                  <c:v>17315439.899315245</c:v>
                </c:pt>
                <c:pt idx="189">
                  <c:v>17407543.303035006</c:v>
                </c:pt>
                <c:pt idx="190">
                  <c:v>17499646.706754766</c:v>
                </c:pt>
                <c:pt idx="191">
                  <c:v>17591750.110474527</c:v>
                </c:pt>
                <c:pt idx="192">
                  <c:v>17683853.514194287</c:v>
                </c:pt>
                <c:pt idx="193">
                  <c:v>17775956.917914048</c:v>
                </c:pt>
                <c:pt idx="194">
                  <c:v>17868060.321633808</c:v>
                </c:pt>
                <c:pt idx="195">
                  <c:v>17960163.725353569</c:v>
                </c:pt>
                <c:pt idx="196">
                  <c:v>18052267.129073329</c:v>
                </c:pt>
                <c:pt idx="197">
                  <c:v>18144370.53279309</c:v>
                </c:pt>
                <c:pt idx="198">
                  <c:v>18236473.93651285</c:v>
                </c:pt>
                <c:pt idx="199">
                  <c:v>18328577.340232611</c:v>
                </c:pt>
                <c:pt idx="200">
                  <c:v>18420680.743952371</c:v>
                </c:pt>
              </c:numCache>
            </c:numRef>
          </c:xVal>
          <c:yVal>
            <c:numRef>
              <c:f>prior!$C$3:$C$203</c:f>
              <c:numCache>
                <c:formatCode>0.0000</c:formatCode>
                <c:ptCount val="201"/>
                <c:pt idx="0">
                  <c:v>1</c:v>
                </c:pt>
                <c:pt idx="1">
                  <c:v>0.954992586021436</c:v>
                </c:pt>
                <c:pt idx="2">
                  <c:v>0.91201083935590976</c:v>
                </c:pt>
                <c:pt idx="3">
                  <c:v>0.87096358995608048</c:v>
                </c:pt>
                <c:pt idx="4">
                  <c:v>0.83176377110267108</c:v>
                </c:pt>
                <c:pt idx="5">
                  <c:v>0.79432823472428171</c:v>
                </c:pt>
                <c:pt idx="6">
                  <c:v>0.75857757502918377</c:v>
                </c:pt>
                <c:pt idx="7">
                  <c:v>0.72443596007499</c:v>
                </c:pt>
                <c:pt idx="8">
                  <c:v>0.69183097091893653</c:v>
                </c:pt>
                <c:pt idx="9">
                  <c:v>0.660693448007596</c:v>
                </c:pt>
                <c:pt idx="10">
                  <c:v>0.63095734448019314</c:v>
                </c:pt>
                <c:pt idx="11">
                  <c:v>0.60255958607435778</c:v>
                </c:pt>
                <c:pt idx="12">
                  <c:v>0.57543993733715693</c:v>
                </c:pt>
                <c:pt idx="13">
                  <c:v>0.54954087385762451</c:v>
                </c:pt>
                <c:pt idx="14">
                  <c:v>0.52480746024977254</c:v>
                </c:pt>
                <c:pt idx="15">
                  <c:v>0.50118723362727224</c:v>
                </c:pt>
                <c:pt idx="16">
                  <c:v>0.47863009232263831</c:v>
                </c:pt>
                <c:pt idx="17">
                  <c:v>0.45708818961487491</c:v>
                </c:pt>
                <c:pt idx="18">
                  <c:v>0.43651583224016577</c:v>
                </c:pt>
                <c:pt idx="19">
                  <c:v>0.41686938347033531</c:v>
                </c:pt>
                <c:pt idx="20">
                  <c:v>0.39810717055349704</c:v>
                </c:pt>
                <c:pt idx="21">
                  <c:v>0.38018939632056115</c:v>
                </c:pt>
                <c:pt idx="22">
                  <c:v>0.3630780547701013</c:v>
                </c:pt>
                <c:pt idx="23">
                  <c:v>0.34673685045253155</c:v>
                </c:pt>
                <c:pt idx="24">
                  <c:v>0.331131121482591</c:v>
                </c:pt>
                <c:pt idx="25">
                  <c:v>0.31622776601683783</c:v>
                </c:pt>
                <c:pt idx="26">
                  <c:v>0.30199517204020154</c:v>
                </c:pt>
                <c:pt idx="27">
                  <c:v>0.28840315031266051</c:v>
                </c:pt>
                <c:pt idx="28">
                  <c:v>0.27542287033381652</c:v>
                </c:pt>
                <c:pt idx="29">
                  <c:v>0.26302679918953809</c:v>
                </c:pt>
                <c:pt idx="30">
                  <c:v>0.2511886431509579</c:v>
                </c:pt>
                <c:pt idx="31">
                  <c:v>0.23988329190194893</c:v>
                </c:pt>
                <c:pt idx="32">
                  <c:v>0.22908676527677715</c:v>
                </c:pt>
                <c:pt idx="33">
                  <c:v>0.21877616239495512</c:v>
                </c:pt>
                <c:pt idx="34">
                  <c:v>0.20892961308540381</c:v>
                </c:pt>
                <c:pt idx="35">
                  <c:v>0.19952623149688781</c:v>
                </c:pt>
                <c:pt idx="36">
                  <c:v>0.1905460717963246</c:v>
                </c:pt>
                <c:pt idx="37">
                  <c:v>0.18197008586099822</c:v>
                </c:pt>
                <c:pt idx="38">
                  <c:v>0.17378008287493743</c:v>
                </c:pt>
                <c:pt idx="39">
                  <c:v>0.16595869074375594</c:v>
                </c:pt>
                <c:pt idx="40">
                  <c:v>0.15848931924611123</c:v>
                </c:pt>
                <c:pt idx="41">
                  <c:v>0.15135612484362068</c:v>
                </c:pt>
                <c:pt idx="42">
                  <c:v>0.1445439770745926</c:v>
                </c:pt>
                <c:pt idx="43">
                  <c:v>0.13803842646028835</c:v>
                </c:pt>
                <c:pt idx="44">
                  <c:v>0.13182567385564056</c:v>
                </c:pt>
                <c:pt idx="45">
                  <c:v>0.12589254117941664</c:v>
                </c:pt>
                <c:pt idx="46">
                  <c:v>0.12022644346174119</c:v>
                </c:pt>
                <c:pt idx="47">
                  <c:v>0.11481536214968822</c:v>
                </c:pt>
                <c:pt idx="48">
                  <c:v>0.10964781961431849</c:v>
                </c:pt>
                <c:pt idx="49">
                  <c:v>0.10471285480508996</c:v>
                </c:pt>
                <c:pt idx="50">
                  <c:v>0.10000000000000003</c:v>
                </c:pt>
                <c:pt idx="51">
                  <c:v>9.549925860214363E-2</c:v>
                </c:pt>
                <c:pt idx="52">
                  <c:v>9.1201083935591037E-2</c:v>
                </c:pt>
                <c:pt idx="53">
                  <c:v>8.709635899560815E-2</c:v>
                </c:pt>
                <c:pt idx="54">
                  <c:v>8.317637711026718E-2</c:v>
                </c:pt>
                <c:pt idx="55">
                  <c:v>7.9432823472428249E-2</c:v>
                </c:pt>
                <c:pt idx="56">
                  <c:v>7.5857757502918469E-2</c:v>
                </c:pt>
                <c:pt idx="57">
                  <c:v>7.2443596007499111E-2</c:v>
                </c:pt>
                <c:pt idx="58">
                  <c:v>6.9183097091893769E-2</c:v>
                </c:pt>
                <c:pt idx="59">
                  <c:v>6.6069344800759724E-2</c:v>
                </c:pt>
                <c:pt idx="60">
                  <c:v>6.3095734448019469E-2</c:v>
                </c:pt>
                <c:pt idx="61">
                  <c:v>6.0255958607435919E-2</c:v>
                </c:pt>
                <c:pt idx="62">
                  <c:v>5.7543993733715833E-2</c:v>
                </c:pt>
                <c:pt idx="63">
                  <c:v>5.4954087385762636E-2</c:v>
                </c:pt>
                <c:pt idx="64">
                  <c:v>5.2480746024977432E-2</c:v>
                </c:pt>
                <c:pt idx="65">
                  <c:v>5.0118723362727408E-2</c:v>
                </c:pt>
                <c:pt idx="66">
                  <c:v>4.7863009232264019E-2</c:v>
                </c:pt>
                <c:pt idx="67">
                  <c:v>4.5708818961487686E-2</c:v>
                </c:pt>
                <c:pt idx="68">
                  <c:v>4.3651583224016778E-2</c:v>
                </c:pt>
                <c:pt idx="69">
                  <c:v>4.1686938347033714E-2</c:v>
                </c:pt>
                <c:pt idx="70">
                  <c:v>3.9810717055349901E-2</c:v>
                </c:pt>
                <c:pt idx="71">
                  <c:v>3.8018939632056298E-2</c:v>
                </c:pt>
                <c:pt idx="72">
                  <c:v>3.6307805477010312E-2</c:v>
                </c:pt>
                <c:pt idx="73">
                  <c:v>3.4673685045253345E-2</c:v>
                </c:pt>
                <c:pt idx="74">
                  <c:v>3.311311214825928E-2</c:v>
                </c:pt>
                <c:pt idx="75">
                  <c:v>3.1622776601683965E-2</c:v>
                </c:pt>
                <c:pt idx="76">
                  <c:v>3.0199517204020337E-2</c:v>
                </c:pt>
                <c:pt idx="77">
                  <c:v>2.8840315031266228E-2</c:v>
                </c:pt>
                <c:pt idx="78">
                  <c:v>2.7542287033381831E-2</c:v>
                </c:pt>
                <c:pt idx="79">
                  <c:v>2.6302679918953981E-2</c:v>
                </c:pt>
                <c:pt idx="80">
                  <c:v>2.5118864315095961E-2</c:v>
                </c:pt>
                <c:pt idx="81">
                  <c:v>2.3988329190195057E-2</c:v>
                </c:pt>
                <c:pt idx="82">
                  <c:v>2.2908676527677887E-2</c:v>
                </c:pt>
                <c:pt idx="83">
                  <c:v>2.1877616239495676E-2</c:v>
                </c:pt>
                <c:pt idx="84">
                  <c:v>2.0892961308540545E-2</c:v>
                </c:pt>
                <c:pt idx="85">
                  <c:v>1.9952623149688938E-2</c:v>
                </c:pt>
                <c:pt idx="86">
                  <c:v>1.9054607179632612E-2</c:v>
                </c:pt>
                <c:pt idx="87">
                  <c:v>1.8197008586099975E-2</c:v>
                </c:pt>
                <c:pt idx="88">
                  <c:v>1.737800828749389E-2</c:v>
                </c:pt>
                <c:pt idx="89">
                  <c:v>1.6595869074375741E-2</c:v>
                </c:pt>
                <c:pt idx="90">
                  <c:v>1.5848931924611266E-2</c:v>
                </c:pt>
                <c:pt idx="91">
                  <c:v>1.5135612484362208E-2</c:v>
                </c:pt>
                <c:pt idx="92">
                  <c:v>1.4454397707459401E-2</c:v>
                </c:pt>
                <c:pt idx="93">
                  <c:v>1.3803842646028972E-2</c:v>
                </c:pt>
                <c:pt idx="94">
                  <c:v>1.318256738556418E-2</c:v>
                </c:pt>
                <c:pt idx="95">
                  <c:v>1.2589254117941777E-2</c:v>
                </c:pt>
                <c:pt idx="96">
                  <c:v>1.2022644346174222E-2</c:v>
                </c:pt>
                <c:pt idx="97">
                  <c:v>1.1481536214968916E-2</c:v>
                </c:pt>
                <c:pt idx="98">
                  <c:v>1.0964781961431929E-2</c:v>
                </c:pt>
                <c:pt idx="99">
                  <c:v>1.0471285480509072E-2</c:v>
                </c:pt>
                <c:pt idx="100">
                  <c:v>1.0000000000000068E-2</c:v>
                </c:pt>
                <c:pt idx="101">
                  <c:v>9.5499258602144265E-3</c:v>
                </c:pt>
                <c:pt idx="102">
                  <c:v>9.1201083935591541E-3</c:v>
                </c:pt>
                <c:pt idx="103">
                  <c:v>8.7096358995608601E-3</c:v>
                </c:pt>
                <c:pt idx="104">
                  <c:v>8.3176377110267558E-3</c:v>
                </c:pt>
                <c:pt idx="105">
                  <c:v>7.9432823472428624E-3</c:v>
                </c:pt>
                <c:pt idx="106">
                  <c:v>7.5857757502918767E-3</c:v>
                </c:pt>
                <c:pt idx="107">
                  <c:v>7.2443596007499399E-3</c:v>
                </c:pt>
                <c:pt idx="108">
                  <c:v>6.9183097091893974E-3</c:v>
                </c:pt>
                <c:pt idx="109">
                  <c:v>6.6069344800759921E-3</c:v>
                </c:pt>
                <c:pt idx="110">
                  <c:v>6.3095734448019589E-3</c:v>
                </c:pt>
                <c:pt idx="111">
                  <c:v>6.025595860743603E-3</c:v>
                </c:pt>
                <c:pt idx="112">
                  <c:v>5.7543993733715892E-3</c:v>
                </c:pt>
                <c:pt idx="113">
                  <c:v>5.4954087385762664E-3</c:v>
                </c:pt>
                <c:pt idx="114">
                  <c:v>5.2480746024977419E-3</c:v>
                </c:pt>
                <c:pt idx="115">
                  <c:v>5.0118723362727394E-3</c:v>
                </c:pt>
                <c:pt idx="116">
                  <c:v>4.7863009232263958E-3</c:v>
                </c:pt>
                <c:pt idx="117">
                  <c:v>4.5708818961487634E-3</c:v>
                </c:pt>
                <c:pt idx="118">
                  <c:v>4.3651583224016697E-3</c:v>
                </c:pt>
                <c:pt idx="119">
                  <c:v>4.1686938347033631E-3</c:v>
                </c:pt>
                <c:pt idx="120">
                  <c:v>3.9810717055349786E-3</c:v>
                </c:pt>
                <c:pt idx="121">
                  <c:v>3.8018939632056188E-3</c:v>
                </c:pt>
                <c:pt idx="122">
                  <c:v>3.630780547701017E-3</c:v>
                </c:pt>
                <c:pt idx="123">
                  <c:v>3.4673685045253214E-3</c:v>
                </c:pt>
                <c:pt idx="124">
                  <c:v>3.3113112148259131E-3</c:v>
                </c:pt>
                <c:pt idx="125">
                  <c:v>3.162277660168382E-3</c:v>
                </c:pt>
                <c:pt idx="126">
                  <c:v>3.0199517204020166E-3</c:v>
                </c:pt>
                <c:pt idx="127">
                  <c:v>2.8840315031266068E-3</c:v>
                </c:pt>
                <c:pt idx="128">
                  <c:v>2.7542287033381651E-3</c:v>
                </c:pt>
                <c:pt idx="129">
                  <c:v>2.6302679918953813E-3</c:v>
                </c:pt>
                <c:pt idx="130">
                  <c:v>2.5118864315095781E-3</c:v>
                </c:pt>
                <c:pt idx="131">
                  <c:v>2.3988329190194886E-3</c:v>
                </c:pt>
                <c:pt idx="132">
                  <c:v>2.2908676527677698E-3</c:v>
                </c:pt>
                <c:pt idx="133">
                  <c:v>2.1877616239495499E-3</c:v>
                </c:pt>
                <c:pt idx="134">
                  <c:v>2.0892961308540351E-3</c:v>
                </c:pt>
                <c:pt idx="135">
                  <c:v>1.9952623149688759E-3</c:v>
                </c:pt>
                <c:pt idx="136">
                  <c:v>1.9054607179632423E-3</c:v>
                </c:pt>
                <c:pt idx="137">
                  <c:v>1.8197008586099794E-3</c:v>
                </c:pt>
                <c:pt idx="138">
                  <c:v>1.7378008287493704E-3</c:v>
                </c:pt>
                <c:pt idx="139">
                  <c:v>1.6595869074375559E-3</c:v>
                </c:pt>
                <c:pt idx="140">
                  <c:v>1.584893192461108E-3</c:v>
                </c:pt>
                <c:pt idx="141">
                  <c:v>1.5135612484362033E-3</c:v>
                </c:pt>
                <c:pt idx="142">
                  <c:v>1.4454397707459217E-3</c:v>
                </c:pt>
                <c:pt idx="143">
                  <c:v>1.3803842646028799E-3</c:v>
                </c:pt>
                <c:pt idx="144">
                  <c:v>1.3182567385564014E-3</c:v>
                </c:pt>
                <c:pt idx="145">
                  <c:v>1.2589254117941619E-3</c:v>
                </c:pt>
                <c:pt idx="146">
                  <c:v>1.2022644346174069E-3</c:v>
                </c:pt>
                <c:pt idx="147">
                  <c:v>1.1481536214968772E-3</c:v>
                </c:pt>
                <c:pt idx="148">
                  <c:v>1.0964781961431791E-3</c:v>
                </c:pt>
                <c:pt idx="149">
                  <c:v>1.047128548050894E-3</c:v>
                </c:pt>
                <c:pt idx="150">
                  <c:v>9.9999999999999395E-4</c:v>
                </c:pt>
                <c:pt idx="151">
                  <c:v>9.5499258602143038E-4</c:v>
                </c:pt>
                <c:pt idx="152">
                  <c:v>9.1201083935590367E-4</c:v>
                </c:pt>
                <c:pt idx="153">
                  <c:v>8.709635899560753E-4</c:v>
                </c:pt>
                <c:pt idx="154">
                  <c:v>8.3176377110266513E-4</c:v>
                </c:pt>
                <c:pt idx="155">
                  <c:v>7.94328234724276E-4</c:v>
                </c:pt>
                <c:pt idx="156">
                  <c:v>7.5857757502917822E-4</c:v>
                </c:pt>
                <c:pt idx="157">
                  <c:v>7.2443596007498473E-4</c:v>
                </c:pt>
                <c:pt idx="158">
                  <c:v>6.9183097091893081E-4</c:v>
                </c:pt>
                <c:pt idx="159">
                  <c:v>6.6069344800759094E-4</c:v>
                </c:pt>
                <c:pt idx="160">
                  <c:v>6.3095734448018789E-4</c:v>
                </c:pt>
                <c:pt idx="161">
                  <c:v>6.025595860743528E-4</c:v>
                </c:pt>
                <c:pt idx="162">
                  <c:v>5.7543993733715165E-4</c:v>
                </c:pt>
                <c:pt idx="163">
                  <c:v>5.4954087385761967E-4</c:v>
                </c:pt>
                <c:pt idx="164">
                  <c:v>5.2480746024976762E-4</c:v>
                </c:pt>
                <c:pt idx="165">
                  <c:v>5.0118723362726754E-4</c:v>
                </c:pt>
                <c:pt idx="166">
                  <c:v>4.7863009232263344E-4</c:v>
                </c:pt>
                <c:pt idx="167">
                  <c:v>4.5708818961487065E-4</c:v>
                </c:pt>
                <c:pt idx="168">
                  <c:v>4.3651583224016145E-4</c:v>
                </c:pt>
                <c:pt idx="169">
                  <c:v>4.1686938347033101E-4</c:v>
                </c:pt>
                <c:pt idx="170">
                  <c:v>3.9810717055349285E-4</c:v>
                </c:pt>
                <c:pt idx="171">
                  <c:v>3.8018939632055712E-4</c:v>
                </c:pt>
                <c:pt idx="172">
                  <c:v>3.6307805477009706E-4</c:v>
                </c:pt>
                <c:pt idx="173">
                  <c:v>3.4673685045252768E-4</c:v>
                </c:pt>
                <c:pt idx="174">
                  <c:v>3.3113112148258736E-4</c:v>
                </c:pt>
                <c:pt idx="175">
                  <c:v>3.1622776601683387E-4</c:v>
                </c:pt>
                <c:pt idx="176">
                  <c:v>3.0199517204019784E-4</c:v>
                </c:pt>
                <c:pt idx="177">
                  <c:v>2.8840315031265708E-4</c:v>
                </c:pt>
                <c:pt idx="178">
                  <c:v>2.7542287033381331E-4</c:v>
                </c:pt>
                <c:pt idx="179">
                  <c:v>2.6302679918953456E-4</c:v>
                </c:pt>
                <c:pt idx="180">
                  <c:v>2.5118864315095459E-4</c:v>
                </c:pt>
                <c:pt idx="181">
                  <c:v>2.3988329190194579E-4</c:v>
                </c:pt>
                <c:pt idx="182">
                  <c:v>2.2908676527677422E-4</c:v>
                </c:pt>
                <c:pt idx="183">
                  <c:v>2.1877616239495199E-4</c:v>
                </c:pt>
                <c:pt idx="184">
                  <c:v>2.0892961308540124E-4</c:v>
                </c:pt>
                <c:pt idx="185">
                  <c:v>1.9952623149688549E-4</c:v>
                </c:pt>
                <c:pt idx="186">
                  <c:v>1.9054607179632237E-4</c:v>
                </c:pt>
                <c:pt idx="187">
                  <c:v>1.819700858609961E-4</c:v>
                </c:pt>
                <c:pt idx="188">
                  <c:v>1.7378008287493579E-4</c:v>
                </c:pt>
                <c:pt idx="189">
                  <c:v>1.6595869074375442E-4</c:v>
                </c:pt>
                <c:pt idx="190">
                  <c:v>1.5848931924610977E-4</c:v>
                </c:pt>
                <c:pt idx="191">
                  <c:v>1.5135612484361936E-4</c:v>
                </c:pt>
                <c:pt idx="192">
                  <c:v>1.4454397707459166E-4</c:v>
                </c:pt>
                <c:pt idx="193">
                  <c:v>1.3803842646028743E-4</c:v>
                </c:pt>
                <c:pt idx="194">
                  <c:v>1.3182567385563971E-4</c:v>
                </c:pt>
                <c:pt idx="195">
                  <c:v>1.2589254117941604E-4</c:v>
                </c:pt>
                <c:pt idx="196">
                  <c:v>1.2022644346174067E-4</c:v>
                </c:pt>
                <c:pt idx="197">
                  <c:v>1.1481536214968771E-4</c:v>
                </c:pt>
                <c:pt idx="198">
                  <c:v>1.0964781961431799E-4</c:v>
                </c:pt>
                <c:pt idx="199">
                  <c:v>1.0471285480508964E-4</c:v>
                </c:pt>
                <c:pt idx="200">
                  <c:v>9.9999999999999734E-5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04-4855-B132-A26112567929}"/>
            </c:ext>
          </c:extLst>
        </c:ser>
        <c:ser>
          <c:idx val="1"/>
          <c:order val="1"/>
          <c:tx>
            <c:v>PF</c:v>
          </c:tx>
          <c:marker>
            <c:symbol val="none"/>
          </c:marker>
          <c:xVal>
            <c:numRef>
              <c:f>prior!$H$21:$H$22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prior!$I$21:$I$22</c:f>
              <c:numCache>
                <c:formatCode>General</c:formatCode>
                <c:ptCount val="2"/>
                <c:pt idx="0" formatCode="#,##0.0000">
                  <c:v>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04-4855-B132-A26112567929}"/>
            </c:ext>
          </c:extLst>
        </c:ser>
        <c:ser>
          <c:idx val="2"/>
          <c:order val="2"/>
          <c:tx>
            <c:v>MF</c:v>
          </c:tx>
          <c:marker>
            <c:symbol val="none"/>
          </c:marker>
          <c:xVal>
            <c:numRef>
              <c:f>prior!$H$24:$H$25</c:f>
              <c:numCache>
                <c:formatCode>#,##0</c:formatCode>
                <c:ptCount val="2"/>
                <c:pt idx="0">
                  <c:v>6078824.6455042735</c:v>
                </c:pt>
                <c:pt idx="1">
                  <c:v>6078824.6455042735</c:v>
                </c:pt>
              </c:numCache>
            </c:numRef>
          </c:xVal>
          <c:yVal>
            <c:numRef>
              <c:f>prior!$I$24:$I$25</c:f>
              <c:numCache>
                <c:formatCode>General</c:formatCode>
                <c:ptCount val="2"/>
                <c:pt idx="0" formatCode="#,##0.0000">
                  <c:v>4.7863009232264019E-2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04-4855-B132-A26112567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341392"/>
        <c:axId val="470344528"/>
      </c:scatterChart>
      <c:valAx>
        <c:axId val="47034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0344528"/>
        <c:crosses val="autoZero"/>
        <c:crossBetween val="midCat"/>
      </c:valAx>
      <c:valAx>
        <c:axId val="470344528"/>
        <c:scaling>
          <c:orientation val="minMax"/>
        </c:scaling>
        <c:delete val="1"/>
        <c:axPos val="l"/>
        <c:majorGridlines/>
        <c:numFmt formatCode="0.0000" sourceLinked="1"/>
        <c:majorTickMark val="out"/>
        <c:minorTickMark val="none"/>
        <c:tickLblPos val="nextTo"/>
        <c:crossAx val="470341392"/>
        <c:crosses val="autoZero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9727988546886"/>
          <c:y val="0.13473388743073783"/>
          <c:w val="0.65278871391076121"/>
          <c:h val="0.8326195683872849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'required posterior'!$B$3:$B$203</c:f>
              <c:numCache>
                <c:formatCode>#,##0</c:formatCode>
                <c:ptCount val="201"/>
                <c:pt idx="0" formatCode="General">
                  <c:v>0</c:v>
                </c:pt>
                <c:pt idx="1">
                  <c:v>153.7243573680482</c:v>
                </c:pt>
                <c:pt idx="2">
                  <c:v>307.44871473609641</c:v>
                </c:pt>
                <c:pt idx="3">
                  <c:v>461.17307210414458</c:v>
                </c:pt>
                <c:pt idx="4">
                  <c:v>614.89742947219281</c:v>
                </c:pt>
                <c:pt idx="5">
                  <c:v>768.62178684024104</c:v>
                </c:pt>
                <c:pt idx="6">
                  <c:v>922.34614420828927</c:v>
                </c:pt>
                <c:pt idx="7">
                  <c:v>1076.0705015763374</c:v>
                </c:pt>
                <c:pt idx="8">
                  <c:v>1229.7948589443856</c:v>
                </c:pt>
                <c:pt idx="9">
                  <c:v>1383.5192163124339</c:v>
                </c:pt>
                <c:pt idx="10">
                  <c:v>1537.2435736804821</c:v>
                </c:pt>
                <c:pt idx="11">
                  <c:v>1690.9679310485303</c:v>
                </c:pt>
                <c:pt idx="12">
                  <c:v>1844.6922884165785</c:v>
                </c:pt>
                <c:pt idx="13">
                  <c:v>1998.4166457846268</c:v>
                </c:pt>
                <c:pt idx="14">
                  <c:v>2152.1410031526748</c:v>
                </c:pt>
                <c:pt idx="15">
                  <c:v>2305.8653605207228</c:v>
                </c:pt>
                <c:pt idx="16">
                  <c:v>2459.5897178887708</c:v>
                </c:pt>
                <c:pt idx="17">
                  <c:v>2613.3140752568188</c:v>
                </c:pt>
                <c:pt idx="18">
                  <c:v>2767.0384326248668</c:v>
                </c:pt>
                <c:pt idx="19">
                  <c:v>2920.7627899929148</c:v>
                </c:pt>
                <c:pt idx="20">
                  <c:v>3074.4871473609628</c:v>
                </c:pt>
                <c:pt idx="21">
                  <c:v>3228.2115047290108</c:v>
                </c:pt>
                <c:pt idx="22">
                  <c:v>3381.9358620970588</c:v>
                </c:pt>
                <c:pt idx="23">
                  <c:v>3535.6602194651068</c:v>
                </c:pt>
                <c:pt idx="24">
                  <c:v>3689.3845768331548</c:v>
                </c:pt>
                <c:pt idx="25">
                  <c:v>3843.1089342012028</c:v>
                </c:pt>
                <c:pt idx="26">
                  <c:v>3996.8332915692508</c:v>
                </c:pt>
                <c:pt idx="27">
                  <c:v>4150.5576489372988</c:v>
                </c:pt>
                <c:pt idx="28">
                  <c:v>4304.2820063053468</c:v>
                </c:pt>
                <c:pt idx="29">
                  <c:v>4458.0063636733948</c:v>
                </c:pt>
                <c:pt idx="30">
                  <c:v>4611.7307210414428</c:v>
                </c:pt>
                <c:pt idx="31">
                  <c:v>4765.4550784094909</c:v>
                </c:pt>
                <c:pt idx="32">
                  <c:v>4919.1794357775389</c:v>
                </c:pt>
                <c:pt idx="33">
                  <c:v>5072.9037931455869</c:v>
                </c:pt>
                <c:pt idx="34">
                  <c:v>5226.6281505136349</c:v>
                </c:pt>
                <c:pt idx="35">
                  <c:v>5380.3525078816829</c:v>
                </c:pt>
                <c:pt idx="36">
                  <c:v>5534.0768652497309</c:v>
                </c:pt>
                <c:pt idx="37">
                  <c:v>5687.8012226177789</c:v>
                </c:pt>
                <c:pt idx="38">
                  <c:v>5841.5255799858269</c:v>
                </c:pt>
                <c:pt idx="39">
                  <c:v>5995.2499373538749</c:v>
                </c:pt>
                <c:pt idx="40">
                  <c:v>6148.9742947219229</c:v>
                </c:pt>
                <c:pt idx="41">
                  <c:v>6302.6986520899709</c:v>
                </c:pt>
                <c:pt idx="42">
                  <c:v>6456.4230094580189</c:v>
                </c:pt>
                <c:pt idx="43">
                  <c:v>6610.1473668260669</c:v>
                </c:pt>
                <c:pt idx="44">
                  <c:v>6763.8717241941149</c:v>
                </c:pt>
                <c:pt idx="45">
                  <c:v>6917.5960815621629</c:v>
                </c:pt>
                <c:pt idx="46">
                  <c:v>7071.3204389302109</c:v>
                </c:pt>
                <c:pt idx="47">
                  <c:v>7225.0447962982589</c:v>
                </c:pt>
                <c:pt idx="48">
                  <c:v>7378.7691536663069</c:v>
                </c:pt>
                <c:pt idx="49">
                  <c:v>7532.4935110343549</c:v>
                </c:pt>
                <c:pt idx="50">
                  <c:v>7686.2178684024029</c:v>
                </c:pt>
                <c:pt idx="51">
                  <c:v>7839.9422257704509</c:v>
                </c:pt>
                <c:pt idx="52">
                  <c:v>7993.6665831384989</c:v>
                </c:pt>
                <c:pt idx="53">
                  <c:v>8147.3909405065469</c:v>
                </c:pt>
                <c:pt idx="54">
                  <c:v>8301.1152978745959</c:v>
                </c:pt>
                <c:pt idx="55">
                  <c:v>8454.8396552426439</c:v>
                </c:pt>
                <c:pt idx="56">
                  <c:v>8608.5640126106919</c:v>
                </c:pt>
                <c:pt idx="57">
                  <c:v>8762.2883699787399</c:v>
                </c:pt>
                <c:pt idx="58">
                  <c:v>8916.0127273467879</c:v>
                </c:pt>
                <c:pt idx="59">
                  <c:v>9069.7370847148359</c:v>
                </c:pt>
                <c:pt idx="60">
                  <c:v>9223.4614420828839</c:v>
                </c:pt>
                <c:pt idx="61">
                  <c:v>9377.1857994509319</c:v>
                </c:pt>
                <c:pt idx="62">
                  <c:v>9530.9101568189799</c:v>
                </c:pt>
                <c:pt idx="63">
                  <c:v>9684.6345141870279</c:v>
                </c:pt>
                <c:pt idx="64">
                  <c:v>9838.3588715550759</c:v>
                </c:pt>
                <c:pt idx="65">
                  <c:v>9992.0832289231239</c:v>
                </c:pt>
                <c:pt idx="66">
                  <c:v>10145.807586291172</c:v>
                </c:pt>
                <c:pt idx="67">
                  <c:v>10299.53194365922</c:v>
                </c:pt>
                <c:pt idx="68">
                  <c:v>10453.256301027268</c:v>
                </c:pt>
                <c:pt idx="69">
                  <c:v>10606.980658395316</c:v>
                </c:pt>
                <c:pt idx="70">
                  <c:v>10760.705015763364</c:v>
                </c:pt>
                <c:pt idx="71">
                  <c:v>10914.429373131412</c:v>
                </c:pt>
                <c:pt idx="72">
                  <c:v>11068.15373049946</c:v>
                </c:pt>
                <c:pt idx="73">
                  <c:v>11221.878087867508</c:v>
                </c:pt>
                <c:pt idx="74">
                  <c:v>11375.602445235556</c:v>
                </c:pt>
                <c:pt idx="75">
                  <c:v>11529.326802603604</c:v>
                </c:pt>
                <c:pt idx="76">
                  <c:v>11683.051159971652</c:v>
                </c:pt>
                <c:pt idx="77">
                  <c:v>11836.7755173397</c:v>
                </c:pt>
                <c:pt idx="78">
                  <c:v>11990.499874707748</c:v>
                </c:pt>
                <c:pt idx="79">
                  <c:v>12144.224232075796</c:v>
                </c:pt>
                <c:pt idx="80">
                  <c:v>12297.948589443844</c:v>
                </c:pt>
                <c:pt idx="81">
                  <c:v>12451.672946811892</c:v>
                </c:pt>
                <c:pt idx="82">
                  <c:v>12605.39730417994</c:v>
                </c:pt>
                <c:pt idx="83">
                  <c:v>12759.121661547988</c:v>
                </c:pt>
                <c:pt idx="84">
                  <c:v>12912.846018916036</c:v>
                </c:pt>
                <c:pt idx="85">
                  <c:v>13066.570376284084</c:v>
                </c:pt>
                <c:pt idx="86">
                  <c:v>13220.294733652132</c:v>
                </c:pt>
                <c:pt idx="87">
                  <c:v>13374.01909102018</c:v>
                </c:pt>
                <c:pt idx="88">
                  <c:v>13527.743448388228</c:v>
                </c:pt>
                <c:pt idx="89">
                  <c:v>13681.467805756276</c:v>
                </c:pt>
                <c:pt idx="90">
                  <c:v>13835.192163124324</c:v>
                </c:pt>
                <c:pt idx="91">
                  <c:v>13988.916520492372</c:v>
                </c:pt>
                <c:pt idx="92">
                  <c:v>14142.64087786042</c:v>
                </c:pt>
                <c:pt idx="93">
                  <c:v>14296.365235228468</c:v>
                </c:pt>
                <c:pt idx="94">
                  <c:v>14450.089592596516</c:v>
                </c:pt>
                <c:pt idx="95">
                  <c:v>14603.813949964564</c:v>
                </c:pt>
                <c:pt idx="96">
                  <c:v>14757.538307332612</c:v>
                </c:pt>
                <c:pt idx="97">
                  <c:v>14911.26266470066</c:v>
                </c:pt>
                <c:pt idx="98">
                  <c:v>15064.987022068708</c:v>
                </c:pt>
                <c:pt idx="99">
                  <c:v>15218.711379436756</c:v>
                </c:pt>
                <c:pt idx="100">
                  <c:v>15372.435736804804</c:v>
                </c:pt>
                <c:pt idx="101">
                  <c:v>15526.160094172852</c:v>
                </c:pt>
                <c:pt idx="102">
                  <c:v>15679.8844515409</c:v>
                </c:pt>
                <c:pt idx="103">
                  <c:v>15833.608808908948</c:v>
                </c:pt>
                <c:pt idx="104">
                  <c:v>15987.333166276996</c:v>
                </c:pt>
                <c:pt idx="105">
                  <c:v>16141.057523645044</c:v>
                </c:pt>
                <c:pt idx="106">
                  <c:v>16294.781881013092</c:v>
                </c:pt>
                <c:pt idx="107">
                  <c:v>16448.506238381142</c:v>
                </c:pt>
                <c:pt idx="108">
                  <c:v>16602.230595749192</c:v>
                </c:pt>
                <c:pt idx="109">
                  <c:v>16755.954953117242</c:v>
                </c:pt>
                <c:pt idx="110">
                  <c:v>16909.679310485291</c:v>
                </c:pt>
                <c:pt idx="111">
                  <c:v>17063.403667853341</c:v>
                </c:pt>
                <c:pt idx="112">
                  <c:v>17217.128025221391</c:v>
                </c:pt>
                <c:pt idx="113">
                  <c:v>17370.852382589441</c:v>
                </c:pt>
                <c:pt idx="114">
                  <c:v>17524.576739957491</c:v>
                </c:pt>
                <c:pt idx="115">
                  <c:v>17678.30109732554</c:v>
                </c:pt>
                <c:pt idx="116">
                  <c:v>17832.02545469359</c:v>
                </c:pt>
                <c:pt idx="117">
                  <c:v>17985.74981206164</c:v>
                </c:pt>
                <c:pt idx="118">
                  <c:v>18139.47416942969</c:v>
                </c:pt>
                <c:pt idx="119">
                  <c:v>18293.19852679774</c:v>
                </c:pt>
                <c:pt idx="120">
                  <c:v>18446.92288416579</c:v>
                </c:pt>
                <c:pt idx="121">
                  <c:v>18600.647241533839</c:v>
                </c:pt>
                <c:pt idx="122">
                  <c:v>18754.371598901889</c:v>
                </c:pt>
                <c:pt idx="123">
                  <c:v>18908.095956269939</c:v>
                </c:pt>
                <c:pt idx="124">
                  <c:v>19061.820313637989</c:v>
                </c:pt>
                <c:pt idx="125">
                  <c:v>19215.544671006039</c:v>
                </c:pt>
                <c:pt idx="126">
                  <c:v>19369.269028374089</c:v>
                </c:pt>
                <c:pt idx="127">
                  <c:v>19522.993385742138</c:v>
                </c:pt>
                <c:pt idx="128">
                  <c:v>19676.717743110188</c:v>
                </c:pt>
                <c:pt idx="129">
                  <c:v>19830.442100478238</c:v>
                </c:pt>
                <c:pt idx="130">
                  <c:v>19984.166457846288</c:v>
                </c:pt>
                <c:pt idx="131">
                  <c:v>20137.890815214338</c:v>
                </c:pt>
                <c:pt idx="132">
                  <c:v>20291.615172582387</c:v>
                </c:pt>
                <c:pt idx="133">
                  <c:v>20445.339529950437</c:v>
                </c:pt>
                <c:pt idx="134">
                  <c:v>20599.063887318487</c:v>
                </c:pt>
                <c:pt idx="135">
                  <c:v>20752.788244686537</c:v>
                </c:pt>
                <c:pt idx="136">
                  <c:v>20906.512602054587</c:v>
                </c:pt>
                <c:pt idx="137">
                  <c:v>21060.236959422637</c:v>
                </c:pt>
                <c:pt idx="138">
                  <c:v>21213.961316790686</c:v>
                </c:pt>
                <c:pt idx="139">
                  <c:v>21367.685674158736</c:v>
                </c:pt>
                <c:pt idx="140">
                  <c:v>21521.410031526786</c:v>
                </c:pt>
                <c:pt idx="141">
                  <c:v>21675.134388894836</c:v>
                </c:pt>
                <c:pt idx="142">
                  <c:v>21828.858746262886</c:v>
                </c:pt>
                <c:pt idx="143">
                  <c:v>21982.583103630936</c:v>
                </c:pt>
                <c:pt idx="144">
                  <c:v>22136.307460998985</c:v>
                </c:pt>
                <c:pt idx="145">
                  <c:v>22290.031818367035</c:v>
                </c:pt>
                <c:pt idx="146">
                  <c:v>22443.756175735085</c:v>
                </c:pt>
                <c:pt idx="147">
                  <c:v>22597.480533103135</c:v>
                </c:pt>
                <c:pt idx="148">
                  <c:v>22751.204890471185</c:v>
                </c:pt>
                <c:pt idx="149">
                  <c:v>22904.929247839234</c:v>
                </c:pt>
                <c:pt idx="150">
                  <c:v>23058.653605207284</c:v>
                </c:pt>
                <c:pt idx="151">
                  <c:v>23212.377962575334</c:v>
                </c:pt>
                <c:pt idx="152">
                  <c:v>23366.102319943384</c:v>
                </c:pt>
                <c:pt idx="153">
                  <c:v>23519.826677311434</c:v>
                </c:pt>
                <c:pt idx="154">
                  <c:v>23673.551034679484</c:v>
                </c:pt>
                <c:pt idx="155">
                  <c:v>23827.275392047533</c:v>
                </c:pt>
                <c:pt idx="156">
                  <c:v>23980.999749415583</c:v>
                </c:pt>
                <c:pt idx="157">
                  <c:v>24134.724106783633</c:v>
                </c:pt>
                <c:pt idx="158">
                  <c:v>24288.448464151683</c:v>
                </c:pt>
                <c:pt idx="159">
                  <c:v>24442.172821519733</c:v>
                </c:pt>
                <c:pt idx="160">
                  <c:v>24595.897178887783</c:v>
                </c:pt>
                <c:pt idx="161">
                  <c:v>24749.621536255832</c:v>
                </c:pt>
                <c:pt idx="162">
                  <c:v>24903.345893623882</c:v>
                </c:pt>
                <c:pt idx="163">
                  <c:v>25057.070250991932</c:v>
                </c:pt>
                <c:pt idx="164">
                  <c:v>25210.794608359982</c:v>
                </c:pt>
                <c:pt idx="165">
                  <c:v>25364.518965728032</c:v>
                </c:pt>
                <c:pt idx="166">
                  <c:v>25518.243323096081</c:v>
                </c:pt>
                <c:pt idx="167">
                  <c:v>25671.967680464131</c:v>
                </c:pt>
                <c:pt idx="168">
                  <c:v>25825.692037832181</c:v>
                </c:pt>
                <c:pt idx="169">
                  <c:v>25979.416395200231</c:v>
                </c:pt>
                <c:pt idx="170">
                  <c:v>26133.140752568281</c:v>
                </c:pt>
                <c:pt idx="171">
                  <c:v>26286.865109936331</c:v>
                </c:pt>
                <c:pt idx="172">
                  <c:v>26440.58946730438</c:v>
                </c:pt>
                <c:pt idx="173">
                  <c:v>26594.31382467243</c:v>
                </c:pt>
                <c:pt idx="174">
                  <c:v>26748.03818204048</c:v>
                </c:pt>
                <c:pt idx="175">
                  <c:v>26901.76253940853</c:v>
                </c:pt>
                <c:pt idx="176">
                  <c:v>27055.48689677658</c:v>
                </c:pt>
                <c:pt idx="177">
                  <c:v>27209.211254144629</c:v>
                </c:pt>
                <c:pt idx="178">
                  <c:v>27362.935611512679</c:v>
                </c:pt>
                <c:pt idx="179">
                  <c:v>27516.659968880729</c:v>
                </c:pt>
                <c:pt idx="180">
                  <c:v>27670.384326248779</c:v>
                </c:pt>
                <c:pt idx="181">
                  <c:v>27824.108683616829</c:v>
                </c:pt>
                <c:pt idx="182">
                  <c:v>27977.833040984879</c:v>
                </c:pt>
                <c:pt idx="183">
                  <c:v>28131.557398352928</c:v>
                </c:pt>
                <c:pt idx="184">
                  <c:v>28285.281755720978</c:v>
                </c:pt>
                <c:pt idx="185">
                  <c:v>28439.006113089028</c:v>
                </c:pt>
                <c:pt idx="186">
                  <c:v>28592.730470457078</c:v>
                </c:pt>
                <c:pt idx="187">
                  <c:v>28746.454827825128</c:v>
                </c:pt>
                <c:pt idx="188">
                  <c:v>28900.179185193178</c:v>
                </c:pt>
                <c:pt idx="189">
                  <c:v>29053.903542561227</c:v>
                </c:pt>
                <c:pt idx="190">
                  <c:v>29207.627899929277</c:v>
                </c:pt>
                <c:pt idx="191">
                  <c:v>29361.352257297327</c:v>
                </c:pt>
                <c:pt idx="192">
                  <c:v>29515.076614665377</c:v>
                </c:pt>
                <c:pt idx="193">
                  <c:v>29668.800972033427</c:v>
                </c:pt>
                <c:pt idx="194">
                  <c:v>29822.525329401476</c:v>
                </c:pt>
                <c:pt idx="195">
                  <c:v>29976.249686769526</c:v>
                </c:pt>
                <c:pt idx="196">
                  <c:v>30129.974044137576</c:v>
                </c:pt>
                <c:pt idx="197">
                  <c:v>30283.698401505626</c:v>
                </c:pt>
                <c:pt idx="198">
                  <c:v>30437.422758873676</c:v>
                </c:pt>
                <c:pt idx="199">
                  <c:v>30591.147116241726</c:v>
                </c:pt>
                <c:pt idx="200">
                  <c:v>30744.871473609775</c:v>
                </c:pt>
              </c:numCache>
            </c:numRef>
          </c:xVal>
          <c:yVal>
            <c:numRef>
              <c:f>'required posterior'!$C$3:$C$203</c:f>
              <c:numCache>
                <c:formatCode>0.0000</c:formatCode>
                <c:ptCount val="201"/>
                <c:pt idx="0">
                  <c:v>1</c:v>
                </c:pt>
                <c:pt idx="1">
                  <c:v>0.954992586021436</c:v>
                </c:pt>
                <c:pt idx="2">
                  <c:v>0.91201083935590976</c:v>
                </c:pt>
                <c:pt idx="3">
                  <c:v>0.87096358995608048</c:v>
                </c:pt>
                <c:pt idx="4">
                  <c:v>0.83176377110267108</c:v>
                </c:pt>
                <c:pt idx="5">
                  <c:v>0.79432823472428149</c:v>
                </c:pt>
                <c:pt idx="6">
                  <c:v>0.75857757502918377</c:v>
                </c:pt>
                <c:pt idx="7">
                  <c:v>0.72443596007499012</c:v>
                </c:pt>
                <c:pt idx="8">
                  <c:v>0.69183097091893653</c:v>
                </c:pt>
                <c:pt idx="9">
                  <c:v>0.660693448007596</c:v>
                </c:pt>
                <c:pt idx="10">
                  <c:v>0.63095734448019314</c:v>
                </c:pt>
                <c:pt idx="11">
                  <c:v>0.60255958607435778</c:v>
                </c:pt>
                <c:pt idx="12">
                  <c:v>0.57543993733715693</c:v>
                </c:pt>
                <c:pt idx="13">
                  <c:v>0.54954087385762451</c:v>
                </c:pt>
                <c:pt idx="14">
                  <c:v>0.52480746024977265</c:v>
                </c:pt>
                <c:pt idx="15">
                  <c:v>0.50118723362727235</c:v>
                </c:pt>
                <c:pt idx="16">
                  <c:v>0.47863009232263848</c:v>
                </c:pt>
                <c:pt idx="17">
                  <c:v>0.45708818961487507</c:v>
                </c:pt>
                <c:pt idx="18">
                  <c:v>0.4365158322401661</c:v>
                </c:pt>
                <c:pt idx="19">
                  <c:v>0.41686938347033559</c:v>
                </c:pt>
                <c:pt idx="20">
                  <c:v>0.39810717055349737</c:v>
                </c:pt>
                <c:pt idx="21">
                  <c:v>0.38018939632056137</c:v>
                </c:pt>
                <c:pt idx="22">
                  <c:v>0.36307805477010158</c:v>
                </c:pt>
                <c:pt idx="23">
                  <c:v>0.34673685045253189</c:v>
                </c:pt>
                <c:pt idx="24">
                  <c:v>0.33113112148259127</c:v>
                </c:pt>
                <c:pt idx="25">
                  <c:v>0.31622776601683822</c:v>
                </c:pt>
                <c:pt idx="26">
                  <c:v>0.30199517204020182</c:v>
                </c:pt>
                <c:pt idx="27">
                  <c:v>0.28840315031266084</c:v>
                </c:pt>
                <c:pt idx="28">
                  <c:v>0.27542287033381685</c:v>
                </c:pt>
                <c:pt idx="29">
                  <c:v>0.26302679918953842</c:v>
                </c:pt>
                <c:pt idx="30">
                  <c:v>0.25118864315095829</c:v>
                </c:pt>
                <c:pt idx="31">
                  <c:v>0.23988329190194929</c:v>
                </c:pt>
                <c:pt idx="32">
                  <c:v>0.22908676527677757</c:v>
                </c:pt>
                <c:pt idx="33">
                  <c:v>0.21877616239495548</c:v>
                </c:pt>
                <c:pt idx="34">
                  <c:v>0.20892961308540423</c:v>
                </c:pt>
                <c:pt idx="35">
                  <c:v>0.19952623149688822</c:v>
                </c:pt>
                <c:pt idx="36">
                  <c:v>0.19054607179632496</c:v>
                </c:pt>
                <c:pt idx="37">
                  <c:v>0.18197008586099864</c:v>
                </c:pt>
                <c:pt idx="38">
                  <c:v>0.17378008287493782</c:v>
                </c:pt>
                <c:pt idx="39">
                  <c:v>0.16595869074375633</c:v>
                </c:pt>
                <c:pt idx="40">
                  <c:v>0.15848931924611162</c:v>
                </c:pt>
                <c:pt idx="41">
                  <c:v>0.1513561248436211</c:v>
                </c:pt>
                <c:pt idx="42">
                  <c:v>0.14454397707459302</c:v>
                </c:pt>
                <c:pt idx="43">
                  <c:v>0.13803842646028874</c:v>
                </c:pt>
                <c:pt idx="44">
                  <c:v>0.13182567385564092</c:v>
                </c:pt>
                <c:pt idx="45">
                  <c:v>0.12589254117941695</c:v>
                </c:pt>
                <c:pt idx="46">
                  <c:v>0.12022644346174154</c:v>
                </c:pt>
                <c:pt idx="47">
                  <c:v>0.11481536214968854</c:v>
                </c:pt>
                <c:pt idx="48">
                  <c:v>0.10964781961431873</c:v>
                </c:pt>
                <c:pt idx="49">
                  <c:v>0.1047128548050902</c:v>
                </c:pt>
                <c:pt idx="50">
                  <c:v>0.10000000000000024</c:v>
                </c:pt>
                <c:pt idx="51">
                  <c:v>9.5499258602143811E-2</c:v>
                </c:pt>
                <c:pt idx="52">
                  <c:v>9.1201083935591176E-2</c:v>
                </c:pt>
                <c:pt idx="53">
                  <c:v>8.7096358995608289E-2</c:v>
                </c:pt>
                <c:pt idx="54">
                  <c:v>8.3176377110267291E-2</c:v>
                </c:pt>
                <c:pt idx="55">
                  <c:v>7.9432823472428346E-2</c:v>
                </c:pt>
                <c:pt idx="56">
                  <c:v>7.5857757502918552E-2</c:v>
                </c:pt>
                <c:pt idx="57">
                  <c:v>7.2443596007499181E-2</c:v>
                </c:pt>
                <c:pt idx="58">
                  <c:v>6.9183097091893825E-2</c:v>
                </c:pt>
                <c:pt idx="59">
                  <c:v>6.6069344800759766E-2</c:v>
                </c:pt>
                <c:pt idx="60">
                  <c:v>6.3095734448019483E-2</c:v>
                </c:pt>
                <c:pt idx="61">
                  <c:v>6.025595860743594E-2</c:v>
                </c:pt>
                <c:pt idx="62">
                  <c:v>5.7543993733715861E-2</c:v>
                </c:pt>
                <c:pt idx="63">
                  <c:v>5.4954087385762608E-2</c:v>
                </c:pt>
                <c:pt idx="64">
                  <c:v>5.2480746024977404E-2</c:v>
                </c:pt>
                <c:pt idx="65">
                  <c:v>5.0118723362727387E-2</c:v>
                </c:pt>
                <c:pt idx="66">
                  <c:v>4.7863009232263963E-2</c:v>
                </c:pt>
                <c:pt idx="67">
                  <c:v>4.5708818961487645E-2</c:v>
                </c:pt>
                <c:pt idx="68">
                  <c:v>4.365158322401673E-2</c:v>
                </c:pt>
                <c:pt idx="69">
                  <c:v>4.1686938347033686E-2</c:v>
                </c:pt>
                <c:pt idx="70">
                  <c:v>3.9810717055349852E-2</c:v>
                </c:pt>
                <c:pt idx="71">
                  <c:v>3.8018939632056249E-2</c:v>
                </c:pt>
                <c:pt idx="72">
                  <c:v>3.630780547701027E-2</c:v>
                </c:pt>
                <c:pt idx="73">
                  <c:v>3.4673685045253276E-2</c:v>
                </c:pt>
                <c:pt idx="74">
                  <c:v>3.3113112148259218E-2</c:v>
                </c:pt>
                <c:pt idx="75">
                  <c:v>3.1622776601683909E-2</c:v>
                </c:pt>
                <c:pt idx="76">
                  <c:v>3.0199517204020268E-2</c:v>
                </c:pt>
                <c:pt idx="77">
                  <c:v>2.8840315031266162E-2</c:v>
                </c:pt>
                <c:pt idx="78">
                  <c:v>2.7542287033381765E-2</c:v>
                </c:pt>
                <c:pt idx="79">
                  <c:v>2.6302679918953922E-2</c:v>
                </c:pt>
                <c:pt idx="80">
                  <c:v>2.5118864315095895E-2</c:v>
                </c:pt>
                <c:pt idx="81">
                  <c:v>2.3988329190194998E-2</c:v>
                </c:pt>
                <c:pt idx="82">
                  <c:v>2.2908676527677824E-2</c:v>
                </c:pt>
                <c:pt idx="83">
                  <c:v>2.187761623949561E-2</c:v>
                </c:pt>
                <c:pt idx="84">
                  <c:v>2.0892961308540476E-2</c:v>
                </c:pt>
                <c:pt idx="85">
                  <c:v>1.9952623149688879E-2</c:v>
                </c:pt>
                <c:pt idx="86">
                  <c:v>1.9054607179632557E-2</c:v>
                </c:pt>
                <c:pt idx="87">
                  <c:v>1.8197008586099912E-2</c:v>
                </c:pt>
                <c:pt idx="88">
                  <c:v>1.7378008287493831E-2</c:v>
                </c:pt>
                <c:pt idx="89">
                  <c:v>1.6595869074375682E-2</c:v>
                </c:pt>
                <c:pt idx="90">
                  <c:v>1.5848931924611211E-2</c:v>
                </c:pt>
                <c:pt idx="91">
                  <c:v>1.5135612484362156E-2</c:v>
                </c:pt>
                <c:pt idx="92">
                  <c:v>1.4454397707459337E-2</c:v>
                </c:pt>
                <c:pt idx="93">
                  <c:v>1.3803842646028909E-2</c:v>
                </c:pt>
                <c:pt idx="94">
                  <c:v>1.318256738556413E-2</c:v>
                </c:pt>
                <c:pt idx="95">
                  <c:v>1.2589254117941732E-2</c:v>
                </c:pt>
                <c:pt idx="96">
                  <c:v>1.2022644346174187E-2</c:v>
                </c:pt>
                <c:pt idx="97">
                  <c:v>1.1481536214968889E-2</c:v>
                </c:pt>
                <c:pt idx="98">
                  <c:v>1.096478196143191E-2</c:v>
                </c:pt>
                <c:pt idx="99">
                  <c:v>1.0471285480509044E-2</c:v>
                </c:pt>
                <c:pt idx="100">
                  <c:v>1.0000000000000049E-2</c:v>
                </c:pt>
                <c:pt idx="101">
                  <c:v>9.5499258602144074E-3</c:v>
                </c:pt>
                <c:pt idx="102">
                  <c:v>9.1201083935591471E-3</c:v>
                </c:pt>
                <c:pt idx="103">
                  <c:v>8.7096358995608514E-3</c:v>
                </c:pt>
                <c:pt idx="104">
                  <c:v>8.3176377110267558E-3</c:v>
                </c:pt>
                <c:pt idx="105">
                  <c:v>7.9432823472428624E-3</c:v>
                </c:pt>
                <c:pt idx="106">
                  <c:v>7.5857757502918767E-3</c:v>
                </c:pt>
                <c:pt idx="107">
                  <c:v>7.2443596007499399E-3</c:v>
                </c:pt>
                <c:pt idx="108">
                  <c:v>6.9183097091893974E-3</c:v>
                </c:pt>
                <c:pt idx="109">
                  <c:v>6.6069344800759851E-3</c:v>
                </c:pt>
                <c:pt idx="110">
                  <c:v>6.309573444801952E-3</c:v>
                </c:pt>
                <c:pt idx="111">
                  <c:v>6.0255958607435987E-3</c:v>
                </c:pt>
                <c:pt idx="112">
                  <c:v>5.7543993733715848E-3</c:v>
                </c:pt>
                <c:pt idx="113">
                  <c:v>5.4954087385762568E-3</c:v>
                </c:pt>
                <c:pt idx="114">
                  <c:v>5.2480746024977333E-3</c:v>
                </c:pt>
                <c:pt idx="115">
                  <c:v>5.0118723362727307E-3</c:v>
                </c:pt>
                <c:pt idx="116">
                  <c:v>4.7863009232263871E-3</c:v>
                </c:pt>
                <c:pt idx="117">
                  <c:v>4.5708818961487513E-3</c:v>
                </c:pt>
                <c:pt idx="118">
                  <c:v>4.3651583224016575E-3</c:v>
                </c:pt>
                <c:pt idx="119">
                  <c:v>4.1686938347033527E-3</c:v>
                </c:pt>
                <c:pt idx="120">
                  <c:v>3.9810717055349682E-3</c:v>
                </c:pt>
                <c:pt idx="121">
                  <c:v>3.8018939632056053E-3</c:v>
                </c:pt>
                <c:pt idx="122">
                  <c:v>3.6307805477010045E-3</c:v>
                </c:pt>
                <c:pt idx="123">
                  <c:v>3.467368504525305E-3</c:v>
                </c:pt>
                <c:pt idx="124">
                  <c:v>3.3113112148259014E-3</c:v>
                </c:pt>
                <c:pt idx="125">
                  <c:v>3.1622776601683681E-3</c:v>
                </c:pt>
                <c:pt idx="126">
                  <c:v>3.0199517204020031E-3</c:v>
                </c:pt>
                <c:pt idx="127">
                  <c:v>2.8840315031265916E-3</c:v>
                </c:pt>
                <c:pt idx="128">
                  <c:v>2.7542287033381534E-3</c:v>
                </c:pt>
                <c:pt idx="129">
                  <c:v>2.630267991895367E-3</c:v>
                </c:pt>
                <c:pt idx="130">
                  <c:v>2.5118864315095647E-3</c:v>
                </c:pt>
                <c:pt idx="131">
                  <c:v>2.3988329190194739E-3</c:v>
                </c:pt>
                <c:pt idx="132">
                  <c:v>2.2908676527677576E-3</c:v>
                </c:pt>
                <c:pt idx="133">
                  <c:v>2.1877616239495364E-3</c:v>
                </c:pt>
                <c:pt idx="134">
                  <c:v>2.0892961308540221E-3</c:v>
                </c:pt>
                <c:pt idx="135">
                  <c:v>1.9952623149688624E-3</c:v>
                </c:pt>
                <c:pt idx="136">
                  <c:v>1.9054607179632308E-3</c:v>
                </c:pt>
                <c:pt idx="137">
                  <c:v>1.8197008586099662E-3</c:v>
                </c:pt>
                <c:pt idx="138">
                  <c:v>1.7378008287493578E-3</c:v>
                </c:pt>
                <c:pt idx="139">
                  <c:v>1.6595869074375429E-3</c:v>
                </c:pt>
                <c:pt idx="140">
                  <c:v>1.5848931924610965E-3</c:v>
                </c:pt>
                <c:pt idx="141">
                  <c:v>1.5135612484361914E-3</c:v>
                </c:pt>
                <c:pt idx="142">
                  <c:v>1.4454397707459104E-3</c:v>
                </c:pt>
                <c:pt idx="143">
                  <c:v>1.3803842646028673E-3</c:v>
                </c:pt>
                <c:pt idx="144">
                  <c:v>1.3182567385563908E-3</c:v>
                </c:pt>
                <c:pt idx="145">
                  <c:v>1.2589254117941508E-3</c:v>
                </c:pt>
                <c:pt idx="146">
                  <c:v>1.2022644346173965E-3</c:v>
                </c:pt>
                <c:pt idx="147">
                  <c:v>1.1481536214968662E-3</c:v>
                </c:pt>
                <c:pt idx="148">
                  <c:v>1.0964781961431693E-3</c:v>
                </c:pt>
                <c:pt idx="149">
                  <c:v>1.047128548050884E-3</c:v>
                </c:pt>
                <c:pt idx="150">
                  <c:v>9.9999999999998419E-4</c:v>
                </c:pt>
                <c:pt idx="151">
                  <c:v>9.5499258602142019E-4</c:v>
                </c:pt>
                <c:pt idx="152">
                  <c:v>9.1201083935589424E-4</c:v>
                </c:pt>
                <c:pt idx="153">
                  <c:v>8.7096358995606598E-4</c:v>
                </c:pt>
                <c:pt idx="154">
                  <c:v>8.3176377110265624E-4</c:v>
                </c:pt>
                <c:pt idx="155">
                  <c:v>7.94328234724267E-4</c:v>
                </c:pt>
                <c:pt idx="156">
                  <c:v>7.5857757502916933E-4</c:v>
                </c:pt>
                <c:pt idx="157">
                  <c:v>7.2443596007497639E-4</c:v>
                </c:pt>
                <c:pt idx="158">
                  <c:v>6.91830970918923E-4</c:v>
                </c:pt>
                <c:pt idx="159">
                  <c:v>6.6069344800758249E-4</c:v>
                </c:pt>
                <c:pt idx="160">
                  <c:v>6.3095734448017997E-4</c:v>
                </c:pt>
                <c:pt idx="161">
                  <c:v>6.0255958607434499E-4</c:v>
                </c:pt>
                <c:pt idx="162">
                  <c:v>5.7543993733714461E-4</c:v>
                </c:pt>
                <c:pt idx="163">
                  <c:v>5.495408738576123E-4</c:v>
                </c:pt>
                <c:pt idx="164">
                  <c:v>5.2480746024976069E-4</c:v>
                </c:pt>
                <c:pt idx="165">
                  <c:v>5.0118723362726093E-4</c:v>
                </c:pt>
                <c:pt idx="166">
                  <c:v>4.786300923226271E-4</c:v>
                </c:pt>
                <c:pt idx="167">
                  <c:v>4.5708818961486409E-4</c:v>
                </c:pt>
                <c:pt idx="168">
                  <c:v>4.3651583224015516E-4</c:v>
                </c:pt>
                <c:pt idx="169">
                  <c:v>4.1686938347032526E-4</c:v>
                </c:pt>
                <c:pt idx="170">
                  <c:v>3.9810717055348722E-4</c:v>
                </c:pt>
                <c:pt idx="171">
                  <c:v>3.8018939632055132E-4</c:v>
                </c:pt>
                <c:pt idx="172">
                  <c:v>3.630780547700917E-4</c:v>
                </c:pt>
                <c:pt idx="173">
                  <c:v>3.4673685045252247E-4</c:v>
                </c:pt>
                <c:pt idx="174">
                  <c:v>3.311311214825821E-4</c:v>
                </c:pt>
                <c:pt idx="175">
                  <c:v>3.1622776601682937E-4</c:v>
                </c:pt>
                <c:pt idx="176">
                  <c:v>3.0199517204019296E-4</c:v>
                </c:pt>
                <c:pt idx="177">
                  <c:v>2.8840315031265247E-4</c:v>
                </c:pt>
                <c:pt idx="178">
                  <c:v>2.7542287033380843E-4</c:v>
                </c:pt>
                <c:pt idx="179">
                  <c:v>2.6302679918953044E-4</c:v>
                </c:pt>
                <c:pt idx="180">
                  <c:v>2.5118864315095053E-4</c:v>
                </c:pt>
                <c:pt idx="181">
                  <c:v>2.3988329190194156E-4</c:v>
                </c:pt>
                <c:pt idx="182">
                  <c:v>2.2908676527677019E-4</c:v>
                </c:pt>
                <c:pt idx="183">
                  <c:v>2.1877616239494814E-4</c:v>
                </c:pt>
                <c:pt idx="184">
                  <c:v>2.0892961308539715E-4</c:v>
                </c:pt>
                <c:pt idx="185">
                  <c:v>1.9952623149688156E-4</c:v>
                </c:pt>
                <c:pt idx="186">
                  <c:v>1.9054607179631828E-4</c:v>
                </c:pt>
                <c:pt idx="187">
                  <c:v>1.8197008586099227E-4</c:v>
                </c:pt>
                <c:pt idx="188">
                  <c:v>1.7378008287493175E-4</c:v>
                </c:pt>
                <c:pt idx="189">
                  <c:v>1.6595869074375024E-4</c:v>
                </c:pt>
                <c:pt idx="190">
                  <c:v>1.5848931924610581E-4</c:v>
                </c:pt>
                <c:pt idx="191">
                  <c:v>1.5135612484361532E-4</c:v>
                </c:pt>
                <c:pt idx="192">
                  <c:v>1.4454397707458754E-4</c:v>
                </c:pt>
                <c:pt idx="193">
                  <c:v>1.380384264602835E-4</c:v>
                </c:pt>
                <c:pt idx="194">
                  <c:v>1.3182567385563575E-4</c:v>
                </c:pt>
                <c:pt idx="195">
                  <c:v>1.2589254117941203E-4</c:v>
                </c:pt>
                <c:pt idx="196">
                  <c:v>1.2022644346173684E-4</c:v>
                </c:pt>
                <c:pt idx="197">
                  <c:v>1.1481536214968382E-4</c:v>
                </c:pt>
                <c:pt idx="198">
                  <c:v>1.0964781961431426E-4</c:v>
                </c:pt>
                <c:pt idx="199">
                  <c:v>1.0471285480508577E-4</c:v>
                </c:pt>
                <c:pt idx="200">
                  <c:v>9.9999999999995993E-5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2B-4161-9E55-19234F5A41FF}"/>
            </c:ext>
          </c:extLst>
        </c:ser>
        <c:ser>
          <c:idx val="1"/>
          <c:order val="1"/>
          <c:tx>
            <c:v>PF</c:v>
          </c:tx>
          <c:marker>
            <c:symbol val="none"/>
          </c:marker>
          <c:xVal>
            <c:numRef>
              <c:f>'required posterior'!$H$21:$H$22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'required posterior'!$I$21:$I$22</c:f>
              <c:numCache>
                <c:formatCode>General</c:formatCode>
                <c:ptCount val="2"/>
                <c:pt idx="0" formatCode="#,##0.0000">
                  <c:v>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2B-4161-9E55-19234F5A41FF}"/>
            </c:ext>
          </c:extLst>
        </c:ser>
        <c:ser>
          <c:idx val="2"/>
          <c:order val="2"/>
          <c:tx>
            <c:v>MF</c:v>
          </c:tx>
          <c:marker>
            <c:symbol val="none"/>
          </c:marker>
          <c:xVal>
            <c:numRef>
              <c:f>'required posterior'!$H$24:$H$25</c:f>
              <c:numCache>
                <c:formatCode>#,##0</c:formatCode>
                <c:ptCount val="2"/>
                <c:pt idx="0">
                  <c:v>10145.807586291172</c:v>
                </c:pt>
                <c:pt idx="1">
                  <c:v>10145.807586291172</c:v>
                </c:pt>
              </c:numCache>
            </c:numRef>
          </c:xVal>
          <c:yVal>
            <c:numRef>
              <c:f>'required posterior'!$I$24:$I$25</c:f>
              <c:numCache>
                <c:formatCode>General</c:formatCode>
                <c:ptCount val="2"/>
                <c:pt idx="0" formatCode="#,##0.0000">
                  <c:v>4.7863009232263963E-2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2B-4161-9E55-19234F5A4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347272"/>
        <c:axId val="470343744"/>
      </c:scatterChart>
      <c:valAx>
        <c:axId val="47034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0343744"/>
        <c:crosses val="autoZero"/>
        <c:crossBetween val="midCat"/>
      </c:valAx>
      <c:valAx>
        <c:axId val="470343744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470347272"/>
        <c:crosses val="autoZero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9727988546886"/>
          <c:y val="0.13473388743073783"/>
          <c:w val="0.65278871391076121"/>
          <c:h val="0.8326195683872849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'actual posterior'!$B$3:$B$203</c:f>
              <c:numCache>
                <c:formatCode>#,##0</c:formatCode>
                <c:ptCount val="201"/>
                <c:pt idx="0" formatCode="General">
                  <c:v>0</c:v>
                </c:pt>
                <c:pt idx="1">
                  <c:v>153.25025577331419</c:v>
                </c:pt>
                <c:pt idx="2">
                  <c:v>306.50051154662839</c:v>
                </c:pt>
                <c:pt idx="3">
                  <c:v>459.75076731994261</c:v>
                </c:pt>
                <c:pt idx="4">
                  <c:v>613.00102309325678</c:v>
                </c:pt>
                <c:pt idx="5">
                  <c:v>766.25127886657094</c:v>
                </c:pt>
                <c:pt idx="6">
                  <c:v>919.50153463988511</c:v>
                </c:pt>
                <c:pt idx="7">
                  <c:v>1072.7517904131994</c:v>
                </c:pt>
                <c:pt idx="8">
                  <c:v>1226.0020461865136</c:v>
                </c:pt>
                <c:pt idx="9">
                  <c:v>1379.2523019598277</c:v>
                </c:pt>
                <c:pt idx="10">
                  <c:v>1532.5025577331419</c:v>
                </c:pt>
                <c:pt idx="11">
                  <c:v>1685.7528135064561</c:v>
                </c:pt>
                <c:pt idx="12">
                  <c:v>1839.0030692797702</c:v>
                </c:pt>
                <c:pt idx="13">
                  <c:v>1992.2533250530844</c:v>
                </c:pt>
                <c:pt idx="14">
                  <c:v>2145.5035808263988</c:v>
                </c:pt>
                <c:pt idx="15">
                  <c:v>2298.7538365997129</c:v>
                </c:pt>
                <c:pt idx="16">
                  <c:v>2452.0040923730271</c:v>
                </c:pt>
                <c:pt idx="17">
                  <c:v>2605.2543481463413</c:v>
                </c:pt>
                <c:pt idx="18">
                  <c:v>2758.5046039196554</c:v>
                </c:pt>
                <c:pt idx="19">
                  <c:v>2911.7548596929696</c:v>
                </c:pt>
                <c:pt idx="20">
                  <c:v>3065.0051154662838</c:v>
                </c:pt>
                <c:pt idx="21">
                  <c:v>3218.2553712395979</c:v>
                </c:pt>
                <c:pt idx="22">
                  <c:v>3371.5056270129121</c:v>
                </c:pt>
                <c:pt idx="23">
                  <c:v>3524.7558827862263</c:v>
                </c:pt>
                <c:pt idx="24">
                  <c:v>3678.0061385595404</c:v>
                </c:pt>
                <c:pt idx="25">
                  <c:v>3831.2563943328546</c:v>
                </c:pt>
                <c:pt idx="26">
                  <c:v>3984.5066501061688</c:v>
                </c:pt>
                <c:pt idx="27">
                  <c:v>4137.7569058794834</c:v>
                </c:pt>
                <c:pt idx="28">
                  <c:v>4291.0071616527975</c:v>
                </c:pt>
                <c:pt idx="29">
                  <c:v>4444.2574174261117</c:v>
                </c:pt>
                <c:pt idx="30">
                  <c:v>4597.5076731994259</c:v>
                </c:pt>
                <c:pt idx="31">
                  <c:v>4750.75792897274</c:v>
                </c:pt>
                <c:pt idx="32">
                  <c:v>4904.0081847460542</c:v>
                </c:pt>
                <c:pt idx="33">
                  <c:v>5057.2584405193684</c:v>
                </c:pt>
                <c:pt idx="34">
                  <c:v>5210.5086962926825</c:v>
                </c:pt>
                <c:pt idx="35">
                  <c:v>5363.7589520659967</c:v>
                </c:pt>
                <c:pt idx="36">
                  <c:v>5517.0092078393109</c:v>
                </c:pt>
                <c:pt idx="37">
                  <c:v>5670.259463612625</c:v>
                </c:pt>
                <c:pt idx="38">
                  <c:v>5823.5097193859392</c:v>
                </c:pt>
                <c:pt idx="39">
                  <c:v>5976.7599751592534</c:v>
                </c:pt>
                <c:pt idx="40">
                  <c:v>6130.0102309325675</c:v>
                </c:pt>
                <c:pt idx="41">
                  <c:v>6283.2604867058817</c:v>
                </c:pt>
                <c:pt idx="42">
                  <c:v>6436.5107424791959</c:v>
                </c:pt>
                <c:pt idx="43">
                  <c:v>6589.76099825251</c:v>
                </c:pt>
                <c:pt idx="44">
                  <c:v>6743.0112540258242</c:v>
                </c:pt>
                <c:pt idx="45">
                  <c:v>6896.2615097991384</c:v>
                </c:pt>
                <c:pt idx="46">
                  <c:v>7049.5117655724525</c:v>
                </c:pt>
                <c:pt idx="47">
                  <c:v>7202.7620213457667</c:v>
                </c:pt>
                <c:pt idx="48">
                  <c:v>7356.0122771190809</c:v>
                </c:pt>
                <c:pt idx="49">
                  <c:v>7509.262532892395</c:v>
                </c:pt>
                <c:pt idx="50">
                  <c:v>7662.5127886657092</c:v>
                </c:pt>
                <c:pt idx="51">
                  <c:v>7815.7630444390234</c:v>
                </c:pt>
                <c:pt idx="52">
                  <c:v>7969.0133002123375</c:v>
                </c:pt>
                <c:pt idx="53">
                  <c:v>8122.2635559856517</c:v>
                </c:pt>
                <c:pt idx="54">
                  <c:v>8275.5138117589668</c:v>
                </c:pt>
                <c:pt idx="55">
                  <c:v>8428.7640675322818</c:v>
                </c:pt>
                <c:pt idx="56">
                  <c:v>8582.0143233055969</c:v>
                </c:pt>
                <c:pt idx="57">
                  <c:v>8735.264579078912</c:v>
                </c:pt>
                <c:pt idx="58">
                  <c:v>8888.5148348522271</c:v>
                </c:pt>
                <c:pt idx="59">
                  <c:v>9041.7650906255421</c:v>
                </c:pt>
                <c:pt idx="60">
                  <c:v>9195.0153463988572</c:v>
                </c:pt>
                <c:pt idx="61">
                  <c:v>9348.2656021721723</c:v>
                </c:pt>
                <c:pt idx="62">
                  <c:v>9501.5158579454874</c:v>
                </c:pt>
                <c:pt idx="63">
                  <c:v>9654.7661137188024</c:v>
                </c:pt>
                <c:pt idx="64">
                  <c:v>9808.0163694921175</c:v>
                </c:pt>
                <c:pt idx="65">
                  <c:v>9961.2666252654326</c:v>
                </c:pt>
                <c:pt idx="66">
                  <c:v>10114.516881038748</c:v>
                </c:pt>
                <c:pt idx="67">
                  <c:v>10267.767136812063</c:v>
                </c:pt>
                <c:pt idx="68">
                  <c:v>10421.017392585378</c:v>
                </c:pt>
                <c:pt idx="69">
                  <c:v>10574.267648358693</c:v>
                </c:pt>
                <c:pt idx="70">
                  <c:v>10727.517904132008</c:v>
                </c:pt>
                <c:pt idx="71">
                  <c:v>10880.768159905323</c:v>
                </c:pt>
                <c:pt idx="72">
                  <c:v>11034.018415678638</c:v>
                </c:pt>
                <c:pt idx="73">
                  <c:v>11187.268671451953</c:v>
                </c:pt>
                <c:pt idx="74">
                  <c:v>11340.518927225268</c:v>
                </c:pt>
                <c:pt idx="75">
                  <c:v>11493.769182998583</c:v>
                </c:pt>
                <c:pt idx="76">
                  <c:v>11647.019438771898</c:v>
                </c:pt>
                <c:pt idx="77">
                  <c:v>11800.269694545213</c:v>
                </c:pt>
                <c:pt idx="78">
                  <c:v>11953.519950318529</c:v>
                </c:pt>
                <c:pt idx="79">
                  <c:v>12106.770206091844</c:v>
                </c:pt>
                <c:pt idx="80">
                  <c:v>12260.020461865159</c:v>
                </c:pt>
                <c:pt idx="81">
                  <c:v>12413.270717638474</c:v>
                </c:pt>
                <c:pt idx="82">
                  <c:v>12566.520973411789</c:v>
                </c:pt>
                <c:pt idx="83">
                  <c:v>12719.771229185104</c:v>
                </c:pt>
                <c:pt idx="84">
                  <c:v>12873.021484958419</c:v>
                </c:pt>
                <c:pt idx="85">
                  <c:v>13026.271740731734</c:v>
                </c:pt>
                <c:pt idx="86">
                  <c:v>13179.521996505049</c:v>
                </c:pt>
                <c:pt idx="87">
                  <c:v>13332.772252278364</c:v>
                </c:pt>
                <c:pt idx="88">
                  <c:v>13486.022508051679</c:v>
                </c:pt>
                <c:pt idx="89">
                  <c:v>13639.272763824994</c:v>
                </c:pt>
                <c:pt idx="90">
                  <c:v>13792.523019598309</c:v>
                </c:pt>
                <c:pt idx="91">
                  <c:v>13945.773275371625</c:v>
                </c:pt>
                <c:pt idx="92">
                  <c:v>14099.02353114494</c:v>
                </c:pt>
                <c:pt idx="93">
                  <c:v>14252.273786918255</c:v>
                </c:pt>
                <c:pt idx="94">
                  <c:v>14405.52404269157</c:v>
                </c:pt>
                <c:pt idx="95">
                  <c:v>14558.774298464885</c:v>
                </c:pt>
                <c:pt idx="96">
                  <c:v>14712.0245542382</c:v>
                </c:pt>
                <c:pt idx="97">
                  <c:v>14865.274810011515</c:v>
                </c:pt>
                <c:pt idx="98">
                  <c:v>15018.52506578483</c:v>
                </c:pt>
                <c:pt idx="99">
                  <c:v>15171.775321558145</c:v>
                </c:pt>
                <c:pt idx="100">
                  <c:v>15325.02557733146</c:v>
                </c:pt>
                <c:pt idx="101">
                  <c:v>15478.275833104775</c:v>
                </c:pt>
                <c:pt idx="102">
                  <c:v>15631.52608887809</c:v>
                </c:pt>
                <c:pt idx="103">
                  <c:v>15784.776344651405</c:v>
                </c:pt>
                <c:pt idx="104">
                  <c:v>15938.026600424721</c:v>
                </c:pt>
                <c:pt idx="105">
                  <c:v>16091.276856198036</c:v>
                </c:pt>
                <c:pt idx="106">
                  <c:v>16244.527111971351</c:v>
                </c:pt>
                <c:pt idx="107">
                  <c:v>16397.777367744664</c:v>
                </c:pt>
                <c:pt idx="108">
                  <c:v>16551.027623517977</c:v>
                </c:pt>
                <c:pt idx="109">
                  <c:v>16704.27787929129</c:v>
                </c:pt>
                <c:pt idx="110">
                  <c:v>16857.528135064604</c:v>
                </c:pt>
                <c:pt idx="111">
                  <c:v>17010.778390837917</c:v>
                </c:pt>
                <c:pt idx="112">
                  <c:v>17164.02864661123</c:v>
                </c:pt>
                <c:pt idx="113">
                  <c:v>17317.278902384543</c:v>
                </c:pt>
                <c:pt idx="114">
                  <c:v>17470.529158157857</c:v>
                </c:pt>
                <c:pt idx="115">
                  <c:v>17623.77941393117</c:v>
                </c:pt>
                <c:pt idx="116">
                  <c:v>17777.029669704483</c:v>
                </c:pt>
                <c:pt idx="117">
                  <c:v>17930.279925477796</c:v>
                </c:pt>
                <c:pt idx="118">
                  <c:v>18083.53018125111</c:v>
                </c:pt>
                <c:pt idx="119">
                  <c:v>18236.780437024423</c:v>
                </c:pt>
                <c:pt idx="120">
                  <c:v>18390.030692797736</c:v>
                </c:pt>
                <c:pt idx="121">
                  <c:v>18543.28094857105</c:v>
                </c:pt>
                <c:pt idx="122">
                  <c:v>18696.531204344363</c:v>
                </c:pt>
                <c:pt idx="123">
                  <c:v>18849.781460117676</c:v>
                </c:pt>
                <c:pt idx="124">
                  <c:v>19003.031715890989</c:v>
                </c:pt>
                <c:pt idx="125">
                  <c:v>19156.281971664303</c:v>
                </c:pt>
                <c:pt idx="126">
                  <c:v>19309.532227437616</c:v>
                </c:pt>
                <c:pt idx="127">
                  <c:v>19462.782483210929</c:v>
                </c:pt>
                <c:pt idx="128">
                  <c:v>19616.032738984242</c:v>
                </c:pt>
                <c:pt idx="129">
                  <c:v>19769.282994757556</c:v>
                </c:pt>
                <c:pt idx="130">
                  <c:v>19922.533250530869</c:v>
                </c:pt>
                <c:pt idx="131">
                  <c:v>20075.783506304182</c:v>
                </c:pt>
                <c:pt idx="132">
                  <c:v>20229.033762077495</c:v>
                </c:pt>
                <c:pt idx="133">
                  <c:v>20382.284017850809</c:v>
                </c:pt>
                <c:pt idx="134">
                  <c:v>20535.534273624122</c:v>
                </c:pt>
                <c:pt idx="135">
                  <c:v>20688.784529397435</c:v>
                </c:pt>
                <c:pt idx="136">
                  <c:v>20842.034785170748</c:v>
                </c:pt>
                <c:pt idx="137">
                  <c:v>20995.285040944062</c:v>
                </c:pt>
                <c:pt idx="138">
                  <c:v>21148.535296717375</c:v>
                </c:pt>
                <c:pt idx="139">
                  <c:v>21301.785552490688</c:v>
                </c:pt>
                <c:pt idx="140">
                  <c:v>21455.035808264001</c:v>
                </c:pt>
                <c:pt idx="141">
                  <c:v>21608.286064037315</c:v>
                </c:pt>
                <c:pt idx="142">
                  <c:v>21761.536319810628</c:v>
                </c:pt>
                <c:pt idx="143">
                  <c:v>21914.786575583941</c:v>
                </c:pt>
                <c:pt idx="144">
                  <c:v>22068.036831357254</c:v>
                </c:pt>
                <c:pt idx="145">
                  <c:v>22221.287087130568</c:v>
                </c:pt>
                <c:pt idx="146">
                  <c:v>22374.537342903881</c:v>
                </c:pt>
                <c:pt idx="147">
                  <c:v>22527.787598677194</c:v>
                </c:pt>
                <c:pt idx="148">
                  <c:v>22681.037854450507</c:v>
                </c:pt>
                <c:pt idx="149">
                  <c:v>22834.288110223821</c:v>
                </c:pt>
                <c:pt idx="150">
                  <c:v>22987.538365997134</c:v>
                </c:pt>
                <c:pt idx="151">
                  <c:v>23140.788621770447</c:v>
                </c:pt>
                <c:pt idx="152">
                  <c:v>23294.03887754376</c:v>
                </c:pt>
                <c:pt idx="153">
                  <c:v>23447.289133317074</c:v>
                </c:pt>
                <c:pt idx="154">
                  <c:v>23600.539389090387</c:v>
                </c:pt>
                <c:pt idx="155">
                  <c:v>23753.7896448637</c:v>
                </c:pt>
                <c:pt idx="156">
                  <c:v>23907.039900637013</c:v>
                </c:pt>
                <c:pt idx="157">
                  <c:v>24060.290156410327</c:v>
                </c:pt>
                <c:pt idx="158">
                  <c:v>24213.54041218364</c:v>
                </c:pt>
                <c:pt idx="159">
                  <c:v>24366.790667956953</c:v>
                </c:pt>
                <c:pt idx="160">
                  <c:v>24520.040923730267</c:v>
                </c:pt>
                <c:pt idx="161">
                  <c:v>24673.29117950358</c:v>
                </c:pt>
                <c:pt idx="162">
                  <c:v>24826.541435276893</c:v>
                </c:pt>
                <c:pt idx="163">
                  <c:v>24979.791691050206</c:v>
                </c:pt>
                <c:pt idx="164">
                  <c:v>25133.04194682352</c:v>
                </c:pt>
                <c:pt idx="165">
                  <c:v>25286.292202596833</c:v>
                </c:pt>
                <c:pt idx="166">
                  <c:v>25439.542458370146</c:v>
                </c:pt>
                <c:pt idx="167">
                  <c:v>25592.792714143459</c:v>
                </c:pt>
                <c:pt idx="168">
                  <c:v>25746.042969916773</c:v>
                </c:pt>
                <c:pt idx="169">
                  <c:v>25899.293225690086</c:v>
                </c:pt>
                <c:pt idx="170">
                  <c:v>26052.543481463399</c:v>
                </c:pt>
                <c:pt idx="171">
                  <c:v>26205.793737236712</c:v>
                </c:pt>
                <c:pt idx="172">
                  <c:v>26359.043993010026</c:v>
                </c:pt>
                <c:pt idx="173">
                  <c:v>26512.294248783339</c:v>
                </c:pt>
                <c:pt idx="174">
                  <c:v>26665.544504556652</c:v>
                </c:pt>
                <c:pt idx="175">
                  <c:v>26818.794760329965</c:v>
                </c:pt>
                <c:pt idx="176">
                  <c:v>26972.045016103279</c:v>
                </c:pt>
                <c:pt idx="177">
                  <c:v>27125.295271876592</c:v>
                </c:pt>
                <c:pt idx="178">
                  <c:v>27278.545527649905</c:v>
                </c:pt>
                <c:pt idx="179">
                  <c:v>27431.795783423218</c:v>
                </c:pt>
                <c:pt idx="180">
                  <c:v>27585.046039196532</c:v>
                </c:pt>
                <c:pt idx="181">
                  <c:v>27738.296294969845</c:v>
                </c:pt>
                <c:pt idx="182">
                  <c:v>27891.546550743158</c:v>
                </c:pt>
                <c:pt idx="183">
                  <c:v>28044.796806516471</c:v>
                </c:pt>
                <c:pt idx="184">
                  <c:v>28198.047062289785</c:v>
                </c:pt>
                <c:pt idx="185">
                  <c:v>28351.297318063098</c:v>
                </c:pt>
                <c:pt idx="186">
                  <c:v>28504.547573836411</c:v>
                </c:pt>
                <c:pt idx="187">
                  <c:v>28657.797829609724</c:v>
                </c:pt>
                <c:pt idx="188">
                  <c:v>28811.048085383038</c:v>
                </c:pt>
                <c:pt idx="189">
                  <c:v>28964.298341156351</c:v>
                </c:pt>
                <c:pt idx="190">
                  <c:v>29117.548596929664</c:v>
                </c:pt>
                <c:pt idx="191">
                  <c:v>29270.798852702977</c:v>
                </c:pt>
                <c:pt idx="192">
                  <c:v>29424.049108476291</c:v>
                </c:pt>
                <c:pt idx="193">
                  <c:v>29577.299364249604</c:v>
                </c:pt>
                <c:pt idx="194">
                  <c:v>29730.549620022917</c:v>
                </c:pt>
                <c:pt idx="195">
                  <c:v>29883.79987579623</c:v>
                </c:pt>
                <c:pt idx="196">
                  <c:v>30037.050131569544</c:v>
                </c:pt>
                <c:pt idx="197">
                  <c:v>30190.300387342857</c:v>
                </c:pt>
                <c:pt idx="198">
                  <c:v>30343.55064311617</c:v>
                </c:pt>
                <c:pt idx="199">
                  <c:v>30496.800898889484</c:v>
                </c:pt>
                <c:pt idx="200">
                  <c:v>30650.051154662797</c:v>
                </c:pt>
              </c:numCache>
            </c:numRef>
          </c:xVal>
          <c:yVal>
            <c:numRef>
              <c:f>'actual posterior'!$C$3:$C$203</c:f>
              <c:numCache>
                <c:formatCode>0.0000</c:formatCode>
                <c:ptCount val="201"/>
                <c:pt idx="0">
                  <c:v>1</c:v>
                </c:pt>
                <c:pt idx="1">
                  <c:v>0.954992586021436</c:v>
                </c:pt>
                <c:pt idx="2">
                  <c:v>0.91201083935590976</c:v>
                </c:pt>
                <c:pt idx="3">
                  <c:v>0.8709635899560807</c:v>
                </c:pt>
                <c:pt idx="4">
                  <c:v>0.83176377110267108</c:v>
                </c:pt>
                <c:pt idx="5">
                  <c:v>0.79432823472428149</c:v>
                </c:pt>
                <c:pt idx="6">
                  <c:v>0.75857757502918377</c:v>
                </c:pt>
                <c:pt idx="7">
                  <c:v>0.72443596007499012</c:v>
                </c:pt>
                <c:pt idx="8">
                  <c:v>0.69183097091893653</c:v>
                </c:pt>
                <c:pt idx="9">
                  <c:v>0.660693448007596</c:v>
                </c:pt>
                <c:pt idx="10">
                  <c:v>0.63095734448019314</c:v>
                </c:pt>
                <c:pt idx="11">
                  <c:v>0.60255958607435778</c:v>
                </c:pt>
                <c:pt idx="12">
                  <c:v>0.57543993733715693</c:v>
                </c:pt>
                <c:pt idx="13">
                  <c:v>0.54954087385762451</c:v>
                </c:pt>
                <c:pt idx="14">
                  <c:v>0.52480746024977265</c:v>
                </c:pt>
                <c:pt idx="15">
                  <c:v>0.50118723362727235</c:v>
                </c:pt>
                <c:pt idx="16">
                  <c:v>0.47863009232263837</c:v>
                </c:pt>
                <c:pt idx="17">
                  <c:v>0.45708818961487502</c:v>
                </c:pt>
                <c:pt idx="18">
                  <c:v>0.43651583224016594</c:v>
                </c:pt>
                <c:pt idx="19">
                  <c:v>0.41686938347033542</c:v>
                </c:pt>
                <c:pt idx="20">
                  <c:v>0.3981071705534972</c:v>
                </c:pt>
                <c:pt idx="21">
                  <c:v>0.38018939632056126</c:v>
                </c:pt>
                <c:pt idx="22">
                  <c:v>0.36307805477010141</c:v>
                </c:pt>
                <c:pt idx="23">
                  <c:v>0.34673685045253172</c:v>
                </c:pt>
                <c:pt idx="24">
                  <c:v>0.33113112148259116</c:v>
                </c:pt>
                <c:pt idx="25">
                  <c:v>0.31622776601683794</c:v>
                </c:pt>
                <c:pt idx="26">
                  <c:v>0.30199517204020165</c:v>
                </c:pt>
                <c:pt idx="27">
                  <c:v>0.28840315031266062</c:v>
                </c:pt>
                <c:pt idx="28">
                  <c:v>0.27542287033381663</c:v>
                </c:pt>
                <c:pt idx="29">
                  <c:v>0.2630267991895382</c:v>
                </c:pt>
                <c:pt idx="30">
                  <c:v>0.25118864315095807</c:v>
                </c:pt>
                <c:pt idx="31">
                  <c:v>0.23988329190194904</c:v>
                </c:pt>
                <c:pt idx="32">
                  <c:v>0.22908676527677735</c:v>
                </c:pt>
                <c:pt idx="33">
                  <c:v>0.21877616239495531</c:v>
                </c:pt>
                <c:pt idx="34">
                  <c:v>0.20892961308540392</c:v>
                </c:pt>
                <c:pt idx="35">
                  <c:v>0.19952623149688795</c:v>
                </c:pt>
                <c:pt idx="36">
                  <c:v>0.19054607179632471</c:v>
                </c:pt>
                <c:pt idx="37">
                  <c:v>0.18197008586099839</c:v>
                </c:pt>
                <c:pt idx="38">
                  <c:v>0.17378008287493757</c:v>
                </c:pt>
                <c:pt idx="39">
                  <c:v>0.16595869074375608</c:v>
                </c:pt>
                <c:pt idx="40">
                  <c:v>0.15848931924611137</c:v>
                </c:pt>
                <c:pt idx="41">
                  <c:v>0.15135612484362085</c:v>
                </c:pt>
                <c:pt idx="42">
                  <c:v>0.14454397707459277</c:v>
                </c:pt>
                <c:pt idx="43">
                  <c:v>0.13803842646028849</c:v>
                </c:pt>
                <c:pt idx="44">
                  <c:v>0.13182567385564073</c:v>
                </c:pt>
                <c:pt idx="45">
                  <c:v>0.12589254117941676</c:v>
                </c:pt>
                <c:pt idx="46">
                  <c:v>0.12022644346174133</c:v>
                </c:pt>
                <c:pt idx="47">
                  <c:v>0.11481536214968829</c:v>
                </c:pt>
                <c:pt idx="48">
                  <c:v>0.10964781961431853</c:v>
                </c:pt>
                <c:pt idx="49">
                  <c:v>0.10471285480508999</c:v>
                </c:pt>
                <c:pt idx="50">
                  <c:v>0.10000000000000003</c:v>
                </c:pt>
                <c:pt idx="51">
                  <c:v>9.549925860214363E-2</c:v>
                </c:pt>
                <c:pt idx="52">
                  <c:v>9.1201083935590996E-2</c:v>
                </c:pt>
                <c:pt idx="53">
                  <c:v>8.7096358995608081E-2</c:v>
                </c:pt>
                <c:pt idx="54">
                  <c:v>8.3176377110267111E-2</c:v>
                </c:pt>
                <c:pt idx="55">
                  <c:v>7.9432823472428138E-2</c:v>
                </c:pt>
                <c:pt idx="56">
                  <c:v>7.5857757502918344E-2</c:v>
                </c:pt>
                <c:pt idx="57">
                  <c:v>7.2443596007498959E-2</c:v>
                </c:pt>
                <c:pt idx="58">
                  <c:v>6.9183097091893589E-2</c:v>
                </c:pt>
                <c:pt idx="59">
                  <c:v>6.6069344800759516E-2</c:v>
                </c:pt>
                <c:pt idx="60">
                  <c:v>6.3095734448019233E-2</c:v>
                </c:pt>
                <c:pt idx="61">
                  <c:v>6.025595860743567E-2</c:v>
                </c:pt>
                <c:pt idx="62">
                  <c:v>5.7543993733715583E-2</c:v>
                </c:pt>
                <c:pt idx="63">
                  <c:v>5.4954087385762337E-2</c:v>
                </c:pt>
                <c:pt idx="64">
                  <c:v>5.2480746024977133E-2</c:v>
                </c:pt>
                <c:pt idx="65">
                  <c:v>5.0118723362727095E-2</c:v>
                </c:pt>
                <c:pt idx="66">
                  <c:v>4.7863009232263692E-2</c:v>
                </c:pt>
                <c:pt idx="67">
                  <c:v>4.570881896148736E-2</c:v>
                </c:pt>
                <c:pt idx="68">
                  <c:v>4.3651583224016452E-2</c:v>
                </c:pt>
                <c:pt idx="69">
                  <c:v>4.1686938347033388E-2</c:v>
                </c:pt>
                <c:pt idx="70">
                  <c:v>3.9810717055349568E-2</c:v>
                </c:pt>
                <c:pt idx="71">
                  <c:v>3.8018939632055965E-2</c:v>
                </c:pt>
                <c:pt idx="72">
                  <c:v>3.6307805477009972E-2</c:v>
                </c:pt>
                <c:pt idx="73">
                  <c:v>3.4673685045252998E-2</c:v>
                </c:pt>
                <c:pt idx="74">
                  <c:v>3.311311214825894E-2</c:v>
                </c:pt>
                <c:pt idx="75">
                  <c:v>3.1622776601683625E-2</c:v>
                </c:pt>
                <c:pt idx="76">
                  <c:v>3.0199517204019997E-2</c:v>
                </c:pt>
                <c:pt idx="77">
                  <c:v>2.8840315031265894E-2</c:v>
                </c:pt>
                <c:pt idx="78">
                  <c:v>2.7542287033381487E-2</c:v>
                </c:pt>
                <c:pt idx="79">
                  <c:v>2.6302679918953645E-2</c:v>
                </c:pt>
                <c:pt idx="80">
                  <c:v>2.5118864315095628E-2</c:v>
                </c:pt>
                <c:pt idx="81">
                  <c:v>2.3988329190194734E-2</c:v>
                </c:pt>
                <c:pt idx="82">
                  <c:v>2.2908676527677564E-2</c:v>
                </c:pt>
                <c:pt idx="83">
                  <c:v>2.1877616239495353E-2</c:v>
                </c:pt>
                <c:pt idx="84">
                  <c:v>2.089296130854023E-2</c:v>
                </c:pt>
                <c:pt idx="85">
                  <c:v>1.9952623149688629E-2</c:v>
                </c:pt>
                <c:pt idx="86">
                  <c:v>1.905460717963231E-2</c:v>
                </c:pt>
                <c:pt idx="87">
                  <c:v>1.8197008586099683E-2</c:v>
                </c:pt>
                <c:pt idx="88">
                  <c:v>1.7378008287493599E-2</c:v>
                </c:pt>
                <c:pt idx="89">
                  <c:v>1.659586907437546E-2</c:v>
                </c:pt>
                <c:pt idx="90">
                  <c:v>1.5848931924610985E-2</c:v>
                </c:pt>
                <c:pt idx="91">
                  <c:v>1.5135612484361939E-2</c:v>
                </c:pt>
                <c:pt idx="92">
                  <c:v>1.4454397707459132E-2</c:v>
                </c:pt>
                <c:pt idx="93">
                  <c:v>1.3803842646028717E-2</c:v>
                </c:pt>
                <c:pt idx="94">
                  <c:v>1.3182567385563932E-2</c:v>
                </c:pt>
                <c:pt idx="95">
                  <c:v>1.2589254117941543E-2</c:v>
                </c:pt>
                <c:pt idx="96">
                  <c:v>1.2022644346173998E-2</c:v>
                </c:pt>
                <c:pt idx="97">
                  <c:v>1.1481536214968705E-2</c:v>
                </c:pt>
                <c:pt idx="98">
                  <c:v>1.0964781961431726E-2</c:v>
                </c:pt>
                <c:pt idx="99">
                  <c:v>1.0471285480508878E-2</c:v>
                </c:pt>
                <c:pt idx="100">
                  <c:v>9.9999999999998805E-3</c:v>
                </c:pt>
                <c:pt idx="101">
                  <c:v>9.5499258602142461E-3</c:v>
                </c:pt>
                <c:pt idx="102">
                  <c:v>9.120108393558984E-3</c:v>
                </c:pt>
                <c:pt idx="103">
                  <c:v>8.7096358995606919E-3</c:v>
                </c:pt>
                <c:pt idx="104">
                  <c:v>8.3176377110266014E-3</c:v>
                </c:pt>
                <c:pt idx="105">
                  <c:v>7.9432823472427045E-3</c:v>
                </c:pt>
                <c:pt idx="106">
                  <c:v>7.5857757502917353E-3</c:v>
                </c:pt>
                <c:pt idx="107">
                  <c:v>7.2443596007498038E-3</c:v>
                </c:pt>
                <c:pt idx="108">
                  <c:v>6.9183097091892742E-3</c:v>
                </c:pt>
                <c:pt idx="109">
                  <c:v>6.606934480075875E-3</c:v>
                </c:pt>
                <c:pt idx="110">
                  <c:v>6.3095734448018522E-3</c:v>
                </c:pt>
                <c:pt idx="111">
                  <c:v>6.0255958607435016E-3</c:v>
                </c:pt>
                <c:pt idx="112">
                  <c:v>5.7543993733715033E-3</c:v>
                </c:pt>
                <c:pt idx="113">
                  <c:v>5.495408738576184E-3</c:v>
                </c:pt>
                <c:pt idx="114">
                  <c:v>5.2480746024976682E-3</c:v>
                </c:pt>
                <c:pt idx="115">
                  <c:v>5.0118723362726682E-3</c:v>
                </c:pt>
                <c:pt idx="116">
                  <c:v>4.7863009232263333E-3</c:v>
                </c:pt>
                <c:pt idx="117">
                  <c:v>4.5708818961487018E-3</c:v>
                </c:pt>
                <c:pt idx="118">
                  <c:v>4.365158322401615E-3</c:v>
                </c:pt>
                <c:pt idx="119">
                  <c:v>4.1686938347033119E-3</c:v>
                </c:pt>
                <c:pt idx="120">
                  <c:v>3.9810717055349335E-3</c:v>
                </c:pt>
                <c:pt idx="121">
                  <c:v>3.801893963205578E-3</c:v>
                </c:pt>
                <c:pt idx="122">
                  <c:v>3.6307805477009819E-3</c:v>
                </c:pt>
                <c:pt idx="123">
                  <c:v>3.4673685045252872E-3</c:v>
                </c:pt>
                <c:pt idx="124">
                  <c:v>3.3113112148258836E-3</c:v>
                </c:pt>
                <c:pt idx="125">
                  <c:v>3.1622776601683534E-3</c:v>
                </c:pt>
                <c:pt idx="126">
                  <c:v>3.0199517204019927E-3</c:v>
                </c:pt>
                <c:pt idx="127">
                  <c:v>2.8840315031265838E-3</c:v>
                </c:pt>
                <c:pt idx="128">
                  <c:v>2.7542287033381456E-3</c:v>
                </c:pt>
                <c:pt idx="129">
                  <c:v>2.6302679918953627E-3</c:v>
                </c:pt>
                <c:pt idx="130">
                  <c:v>2.5118864315095647E-3</c:v>
                </c:pt>
                <c:pt idx="131">
                  <c:v>2.398832919019476E-3</c:v>
                </c:pt>
                <c:pt idx="132">
                  <c:v>2.2908676527677594E-3</c:v>
                </c:pt>
                <c:pt idx="133">
                  <c:v>2.1877616239495399E-3</c:v>
                </c:pt>
                <c:pt idx="134">
                  <c:v>2.0892961308540282E-3</c:v>
                </c:pt>
                <c:pt idx="135">
                  <c:v>1.9952623149688694E-3</c:v>
                </c:pt>
                <c:pt idx="136">
                  <c:v>1.9054607179632378E-3</c:v>
                </c:pt>
                <c:pt idx="137">
                  <c:v>1.8197008586099744E-3</c:v>
                </c:pt>
                <c:pt idx="138">
                  <c:v>1.7378008287493676E-3</c:v>
                </c:pt>
                <c:pt idx="139">
                  <c:v>1.6595869074375528E-3</c:v>
                </c:pt>
                <c:pt idx="140">
                  <c:v>1.584893192461108E-3</c:v>
                </c:pt>
                <c:pt idx="141">
                  <c:v>1.5135612484362033E-3</c:v>
                </c:pt>
                <c:pt idx="142">
                  <c:v>1.445439770745923E-3</c:v>
                </c:pt>
                <c:pt idx="143">
                  <c:v>1.3803842646028807E-3</c:v>
                </c:pt>
                <c:pt idx="144">
                  <c:v>1.3182567385564034E-3</c:v>
                </c:pt>
                <c:pt idx="145">
                  <c:v>1.2589254117941638E-3</c:v>
                </c:pt>
                <c:pt idx="146">
                  <c:v>1.2022644346174104E-3</c:v>
                </c:pt>
                <c:pt idx="147">
                  <c:v>1.1481536214968805E-3</c:v>
                </c:pt>
                <c:pt idx="148">
                  <c:v>1.0964781961431832E-3</c:v>
                </c:pt>
                <c:pt idx="149">
                  <c:v>1.0471285480508985E-3</c:v>
                </c:pt>
                <c:pt idx="150">
                  <c:v>9.9999999999999915E-4</c:v>
                </c:pt>
                <c:pt idx="151">
                  <c:v>9.5499258602143536E-4</c:v>
                </c:pt>
                <c:pt idx="152">
                  <c:v>9.1201083935590953E-4</c:v>
                </c:pt>
                <c:pt idx="153">
                  <c:v>8.709635899560805E-4</c:v>
                </c:pt>
                <c:pt idx="154">
                  <c:v>8.317637711026712E-4</c:v>
                </c:pt>
                <c:pt idx="155">
                  <c:v>7.9432823472428186E-4</c:v>
                </c:pt>
                <c:pt idx="156">
                  <c:v>7.5857757502918396E-4</c:v>
                </c:pt>
                <c:pt idx="157">
                  <c:v>7.2443596007499059E-4</c:v>
                </c:pt>
                <c:pt idx="158">
                  <c:v>6.9183097091893699E-4</c:v>
                </c:pt>
                <c:pt idx="159">
                  <c:v>6.6069344800759734E-4</c:v>
                </c:pt>
                <c:pt idx="160">
                  <c:v>6.3095734448019461E-4</c:v>
                </c:pt>
                <c:pt idx="161">
                  <c:v>6.0255958607435909E-4</c:v>
                </c:pt>
                <c:pt idx="162">
                  <c:v>5.7543993733715859E-4</c:v>
                </c:pt>
                <c:pt idx="163">
                  <c:v>5.4954087385762618E-4</c:v>
                </c:pt>
                <c:pt idx="164">
                  <c:v>5.2480746024977413E-4</c:v>
                </c:pt>
                <c:pt idx="165">
                  <c:v>5.0118723362727383E-4</c:v>
                </c:pt>
                <c:pt idx="166">
                  <c:v>4.7863009232264E-4</c:v>
                </c:pt>
                <c:pt idx="167">
                  <c:v>4.5708818961487667E-4</c:v>
                </c:pt>
                <c:pt idx="168">
                  <c:v>4.3651583224016784E-4</c:v>
                </c:pt>
                <c:pt idx="169">
                  <c:v>4.1686938347033735E-4</c:v>
                </c:pt>
                <c:pt idx="170">
                  <c:v>3.981071705534992E-4</c:v>
                </c:pt>
                <c:pt idx="171">
                  <c:v>3.8018939632056313E-4</c:v>
                </c:pt>
                <c:pt idx="172">
                  <c:v>3.6307805477010335E-4</c:v>
                </c:pt>
                <c:pt idx="173">
                  <c:v>3.4673685045253359E-4</c:v>
                </c:pt>
                <c:pt idx="174">
                  <c:v>3.3113112148259322E-4</c:v>
                </c:pt>
                <c:pt idx="175">
                  <c:v>3.1622776601684016E-4</c:v>
                </c:pt>
                <c:pt idx="176">
                  <c:v>3.019951720402037E-4</c:v>
                </c:pt>
                <c:pt idx="177">
                  <c:v>2.8840315031266261E-4</c:v>
                </c:pt>
                <c:pt idx="178">
                  <c:v>2.7542287033381873E-4</c:v>
                </c:pt>
                <c:pt idx="179">
                  <c:v>2.6302679918954026E-4</c:v>
                </c:pt>
                <c:pt idx="180">
                  <c:v>2.5118864315095996E-4</c:v>
                </c:pt>
                <c:pt idx="181">
                  <c:v>2.39883291901951E-4</c:v>
                </c:pt>
                <c:pt idx="182">
                  <c:v>2.2908676527677918E-4</c:v>
                </c:pt>
                <c:pt idx="183">
                  <c:v>2.1877616239495705E-4</c:v>
                </c:pt>
                <c:pt idx="184">
                  <c:v>2.0892961308540577E-4</c:v>
                </c:pt>
                <c:pt idx="185">
                  <c:v>1.9952623149688969E-4</c:v>
                </c:pt>
                <c:pt idx="186">
                  <c:v>1.9054607179632639E-4</c:v>
                </c:pt>
                <c:pt idx="187">
                  <c:v>1.8197008586100003E-4</c:v>
                </c:pt>
                <c:pt idx="188">
                  <c:v>1.7378008287493915E-4</c:v>
                </c:pt>
                <c:pt idx="189">
                  <c:v>1.659586907437577E-4</c:v>
                </c:pt>
                <c:pt idx="190">
                  <c:v>1.5848931924611288E-4</c:v>
                </c:pt>
                <c:pt idx="191">
                  <c:v>1.5135612484362232E-4</c:v>
                </c:pt>
                <c:pt idx="192">
                  <c:v>1.4454397707459451E-4</c:v>
                </c:pt>
                <c:pt idx="193">
                  <c:v>1.3803842646029012E-4</c:v>
                </c:pt>
                <c:pt idx="194">
                  <c:v>1.3182567385564231E-4</c:v>
                </c:pt>
                <c:pt idx="195">
                  <c:v>1.2589254117941826E-4</c:v>
                </c:pt>
                <c:pt idx="196">
                  <c:v>1.2022644346174279E-4</c:v>
                </c:pt>
                <c:pt idx="197">
                  <c:v>1.1481536214968973E-4</c:v>
                </c:pt>
                <c:pt idx="198">
                  <c:v>1.096478196143199E-4</c:v>
                </c:pt>
                <c:pt idx="199">
                  <c:v>1.0471285480509134E-4</c:v>
                </c:pt>
                <c:pt idx="200">
                  <c:v>1.0000000000000135E-4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67-4F0A-AEA6-B64E157E751B}"/>
            </c:ext>
          </c:extLst>
        </c:ser>
        <c:ser>
          <c:idx val="1"/>
          <c:order val="1"/>
          <c:tx>
            <c:v>PF</c:v>
          </c:tx>
          <c:marker>
            <c:symbol val="none"/>
          </c:marker>
          <c:xVal>
            <c:numRef>
              <c:f>'actual posterior'!$H$21:$H$22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'actual posterior'!$I$21:$I$22</c:f>
              <c:numCache>
                <c:formatCode>General</c:formatCode>
                <c:ptCount val="2"/>
                <c:pt idx="0" formatCode="#,##0.0000">
                  <c:v>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67-4F0A-AEA6-B64E157E751B}"/>
            </c:ext>
          </c:extLst>
        </c:ser>
        <c:ser>
          <c:idx val="2"/>
          <c:order val="2"/>
          <c:tx>
            <c:v>MF</c:v>
          </c:tx>
          <c:marker>
            <c:symbol val="none"/>
          </c:marker>
          <c:xVal>
            <c:numRef>
              <c:f>'actual posterior'!$H$24:$H$25</c:f>
              <c:numCache>
                <c:formatCode>#,##0</c:formatCode>
                <c:ptCount val="2"/>
                <c:pt idx="0">
                  <c:v>10114.516881038748</c:v>
                </c:pt>
                <c:pt idx="1">
                  <c:v>10114.516881038748</c:v>
                </c:pt>
              </c:numCache>
            </c:numRef>
          </c:xVal>
          <c:yVal>
            <c:numRef>
              <c:f>'actual posterior'!$I$24:$I$25</c:f>
              <c:numCache>
                <c:formatCode>General</c:formatCode>
                <c:ptCount val="2"/>
                <c:pt idx="0" formatCode="#,##0.0000">
                  <c:v>4.7863009232263692E-2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67-4F0A-AEA6-B64E157E7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344136"/>
        <c:axId val="470341784"/>
      </c:scatterChart>
      <c:valAx>
        <c:axId val="470344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0341784"/>
        <c:crosses val="autoZero"/>
        <c:crossBetween val="midCat"/>
      </c:valAx>
      <c:valAx>
        <c:axId val="470341784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470344136"/>
        <c:crosses val="autoZero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114299</xdr:rowOff>
    </xdr:from>
    <xdr:to>
      <xdr:col>4</xdr:col>
      <xdr:colOff>762000</xdr:colOff>
      <xdr:row>22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10</xdr:row>
      <xdr:rowOff>114301</xdr:rowOff>
    </xdr:from>
    <xdr:to>
      <xdr:col>2</xdr:col>
      <xdr:colOff>28575</xdr:colOff>
      <xdr:row>23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811776</xdr:colOff>
      <xdr:row>10</xdr:row>
      <xdr:rowOff>142875</xdr:rowOff>
    </xdr:from>
    <xdr:to>
      <xdr:col>7</xdr:col>
      <xdr:colOff>276533</xdr:colOff>
      <xdr:row>22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19</xdr:col>
      <xdr:colOff>504825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5</xdr:row>
      <xdr:rowOff>57150</xdr:rowOff>
    </xdr:from>
    <xdr:to>
      <xdr:col>19</xdr:col>
      <xdr:colOff>219075</xdr:colOff>
      <xdr:row>19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5</xdr:row>
      <xdr:rowOff>57150</xdr:rowOff>
    </xdr:from>
    <xdr:to>
      <xdr:col>19</xdr:col>
      <xdr:colOff>219075</xdr:colOff>
      <xdr:row>19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zoomScale="124" zoomScaleNormal="124" workbookViewId="0">
      <selection activeCell="B2" sqref="B2"/>
    </sheetView>
  </sheetViews>
  <sheetFormatPr baseColWidth="10" defaultColWidth="9.1640625" defaultRowHeight="13"/>
  <cols>
    <col min="1" max="1" width="28.33203125" style="1" customWidth="1"/>
    <col min="2" max="2" width="17.1640625" style="1" customWidth="1"/>
    <col min="3" max="3" width="14.33203125" style="1" customWidth="1"/>
    <col min="4" max="4" width="17.5" style="1" customWidth="1"/>
    <col min="5" max="5" width="22.5" style="1" customWidth="1"/>
    <col min="6" max="6" width="14.6640625" style="1" customWidth="1"/>
    <col min="7" max="7" width="11.6640625" style="1" customWidth="1"/>
    <col min="8" max="8" width="10.33203125" style="1" customWidth="1"/>
    <col min="9" max="10" width="9.1640625" style="1"/>
    <col min="11" max="11" width="14.5" style="1" customWidth="1"/>
    <col min="12" max="12" width="16.6640625" style="1" customWidth="1"/>
    <col min="13" max="13" width="14.33203125" style="1" customWidth="1"/>
    <col min="14" max="14" width="9.1640625" style="1"/>
    <col min="15" max="15" width="18.1640625" style="1" customWidth="1"/>
    <col min="16" max="16384" width="9.1640625" style="1"/>
  </cols>
  <sheetData>
    <row r="1" spans="1:16" ht="15" thickTop="1" thickBot="1">
      <c r="A1" s="4" t="s">
        <v>24</v>
      </c>
      <c r="B1" s="5"/>
      <c r="C1" s="5"/>
      <c r="D1" s="5" t="s">
        <v>25</v>
      </c>
      <c r="E1" s="5" t="s">
        <v>51</v>
      </c>
      <c r="F1" s="5"/>
      <c r="G1" s="81" t="s">
        <v>57</v>
      </c>
      <c r="H1" s="6"/>
      <c r="I1" s="43"/>
      <c r="J1" s="43"/>
      <c r="N1" s="43"/>
    </row>
    <row r="2" spans="1:16" ht="15" thickTop="1" thickBot="1">
      <c r="A2" s="7" t="s">
        <v>22</v>
      </c>
      <c r="B2" s="69">
        <v>1000000</v>
      </c>
      <c r="C2" s="11" t="s">
        <v>23</v>
      </c>
      <c r="D2" s="72">
        <f>(G6-1)*H6</f>
        <v>0</v>
      </c>
      <c r="E2" s="9" t="s">
        <v>39</v>
      </c>
      <c r="F2" s="44" t="s">
        <v>49</v>
      </c>
      <c r="G2" s="44"/>
      <c r="H2" s="12"/>
      <c r="I2" s="43"/>
      <c r="J2" s="43"/>
      <c r="N2" s="43"/>
    </row>
    <row r="3" spans="1:16" ht="14" thickTop="1">
      <c r="A3" s="7" t="s">
        <v>50</v>
      </c>
      <c r="B3" s="70">
        <v>10000</v>
      </c>
      <c r="C3" s="7" t="s">
        <v>48</v>
      </c>
      <c r="D3" s="73">
        <f>GAMMAINV(0.95,G6,H6)</f>
        <v>9969.1589802129456</v>
      </c>
      <c r="E3" s="78" t="str">
        <f>IF(D3&lt;=B3,"sufficient for approval","")</f>
        <v>sufficient for approval</v>
      </c>
      <c r="F3" s="44">
        <f>B2*(1/H5-1/H4)</f>
        <v>299.07322735539901</v>
      </c>
      <c r="G3" s="45" t="s">
        <v>3</v>
      </c>
      <c r="H3" s="25" t="s">
        <v>4</v>
      </c>
      <c r="I3" s="43"/>
      <c r="J3" s="43"/>
      <c r="N3" s="43"/>
    </row>
    <row r="4" spans="1:16">
      <c r="A4" s="7" t="s">
        <v>40</v>
      </c>
      <c r="B4" s="70"/>
      <c r="C4" s="7" t="s">
        <v>43</v>
      </c>
      <c r="D4" s="73">
        <f>D3-D2</f>
        <v>9969.1589802129456</v>
      </c>
      <c r="E4" s="78" t="str">
        <f>IF(D3-D2&gt;B3,"no, need to expand","sufficient for estimation")</f>
        <v>sufficient for estimation</v>
      </c>
      <c r="F4" s="75" t="s">
        <v>32</v>
      </c>
      <c r="G4" s="46">
        <f>prior!G13</f>
        <v>1</v>
      </c>
      <c r="H4" s="27">
        <f>prior!G15</f>
        <v>2000000</v>
      </c>
      <c r="I4" s="43"/>
      <c r="J4" s="43"/>
      <c r="N4" s="43"/>
    </row>
    <row r="5" spans="1:16">
      <c r="A5" s="7" t="s">
        <v>41</v>
      </c>
      <c r="B5" s="71"/>
      <c r="C5" s="7"/>
      <c r="D5" s="73"/>
      <c r="E5" s="78"/>
      <c r="F5" s="75" t="s">
        <v>33</v>
      </c>
      <c r="G5" s="46">
        <f>'required posterior'!G13</f>
        <v>1</v>
      </c>
      <c r="H5" s="27">
        <f>'required posterior'!G15</f>
        <v>3338.0820069533415</v>
      </c>
      <c r="I5" s="43"/>
      <c r="J5" s="43"/>
      <c r="N5" s="43"/>
    </row>
    <row r="6" spans="1:16">
      <c r="A6" s="7" t="s">
        <v>45</v>
      </c>
      <c r="B6" s="14">
        <f>1-EXP(-3)</f>
        <v>0.95021293163213605</v>
      </c>
      <c r="C6" s="7" t="s">
        <v>56</v>
      </c>
      <c r="D6" s="13"/>
      <c r="E6" s="78"/>
      <c r="F6" s="76" t="s">
        <v>35</v>
      </c>
      <c r="G6" s="46">
        <f>G4+D43</f>
        <v>1</v>
      </c>
      <c r="H6" s="27">
        <f>1/(1/H4+B7/B2)</f>
        <v>3327.787021630616</v>
      </c>
      <c r="I6" s="43"/>
      <c r="J6" s="43"/>
      <c r="N6" s="43"/>
    </row>
    <row r="7" spans="1:16" ht="14" thickBot="1">
      <c r="A7" s="7" t="s">
        <v>42</v>
      </c>
      <c r="B7" s="8">
        <f>ROUNDUP(B2*(1/H5-1/H4),0)</f>
        <v>300</v>
      </c>
      <c r="C7" s="7" t="s">
        <v>55</v>
      </c>
      <c r="D7" s="53">
        <v>0</v>
      </c>
      <c r="E7" s="78"/>
      <c r="F7" s="77" t="s">
        <v>34</v>
      </c>
      <c r="G7" s="47">
        <f>G6+D8</f>
        <v>1</v>
      </c>
      <c r="H7" s="31">
        <f>1/(1/H6+D7/B2)</f>
        <v>3327.787021630616</v>
      </c>
      <c r="I7" s="43"/>
      <c r="J7" s="43"/>
      <c r="K7" s="43"/>
      <c r="L7" s="43"/>
      <c r="M7" s="43"/>
      <c r="N7" s="43"/>
    </row>
    <row r="8" spans="1:16" ht="14" thickTop="1">
      <c r="A8" s="7" t="s">
        <v>47</v>
      </c>
      <c r="B8" s="15">
        <f>G5-G4</f>
        <v>0</v>
      </c>
      <c r="C8" s="7" t="s">
        <v>26</v>
      </c>
      <c r="D8" s="13">
        <f>D2/B2*D7</f>
        <v>0</v>
      </c>
      <c r="E8" s="78"/>
      <c r="F8" s="80"/>
      <c r="G8" s="80"/>
      <c r="H8" s="3"/>
      <c r="I8" s="43"/>
      <c r="J8" s="43"/>
      <c r="K8" s="43"/>
      <c r="L8" s="43"/>
      <c r="M8" s="43"/>
      <c r="N8" s="43"/>
    </row>
    <row r="9" spans="1:16" ht="14" thickBot="1">
      <c r="A9" s="7" t="s">
        <v>44</v>
      </c>
      <c r="B9" s="8">
        <f>B2/B7</f>
        <v>3333.3333333333335</v>
      </c>
      <c r="C9" s="16" t="s">
        <v>27</v>
      </c>
      <c r="D9" s="74">
        <f>GAMMAINV(0.95,G7,H7)-D2</f>
        <v>9969.1589802129456</v>
      </c>
      <c r="E9" s="79" t="str">
        <f>IF(D9&gt;B3,"no, need to expand","sufficient for estimation")</f>
        <v>sufficient for estimation</v>
      </c>
      <c r="F9" s="80"/>
      <c r="G9" s="80"/>
      <c r="H9" s="17"/>
      <c r="I9" s="43"/>
      <c r="J9" s="43"/>
      <c r="K9" s="43"/>
      <c r="L9" s="43"/>
      <c r="M9" s="43"/>
      <c r="N9" s="43"/>
    </row>
    <row r="10" spans="1:16" ht="15" thickTop="1" thickBot="1">
      <c r="A10" s="18"/>
      <c r="B10" s="19" t="s">
        <v>36</v>
      </c>
      <c r="C10" s="20"/>
      <c r="D10" s="5" t="s">
        <v>37</v>
      </c>
      <c r="E10" s="20"/>
      <c r="F10" s="5" t="s">
        <v>38</v>
      </c>
      <c r="G10" s="5"/>
      <c r="H10" s="6"/>
      <c r="I10" s="43"/>
      <c r="J10" s="43"/>
      <c r="K10" s="48"/>
      <c r="L10" s="43"/>
      <c r="M10" s="43"/>
      <c r="N10" s="43"/>
    </row>
    <row r="11" spans="1:16" ht="14" thickTop="1">
      <c r="A11" s="7"/>
      <c r="B11" s="21"/>
      <c r="C11" s="21"/>
      <c r="D11" s="10"/>
      <c r="E11" s="10"/>
      <c r="F11" s="10"/>
      <c r="G11" s="10"/>
      <c r="H11" s="13"/>
      <c r="I11" s="43"/>
      <c r="J11" s="49"/>
      <c r="K11" s="49"/>
      <c r="L11" s="49"/>
      <c r="M11" s="49"/>
      <c r="N11" s="43"/>
    </row>
    <row r="12" spans="1:16">
      <c r="A12" s="7"/>
      <c r="B12" s="8"/>
      <c r="C12" s="8"/>
      <c r="D12" s="10"/>
      <c r="E12" s="10"/>
      <c r="F12" s="10"/>
      <c r="G12" s="10"/>
      <c r="H12" s="13"/>
      <c r="I12" s="43"/>
      <c r="J12" s="49"/>
      <c r="K12" s="49"/>
      <c r="L12" s="49"/>
      <c r="M12" s="49"/>
      <c r="N12" s="43"/>
      <c r="O12" s="2"/>
      <c r="P12" s="2"/>
    </row>
    <row r="13" spans="1:16">
      <c r="A13" s="7"/>
      <c r="B13" s="10"/>
      <c r="C13" s="10"/>
      <c r="D13" s="10"/>
      <c r="E13" s="10"/>
      <c r="F13" s="10"/>
      <c r="G13" s="10"/>
      <c r="H13" s="13"/>
      <c r="I13" s="43"/>
      <c r="J13" s="49"/>
      <c r="K13" s="49"/>
      <c r="L13" s="49"/>
      <c r="M13" s="49"/>
      <c r="N13" s="43"/>
      <c r="O13" s="2"/>
      <c r="P13" s="2"/>
    </row>
    <row r="14" spans="1:16">
      <c r="A14" s="7"/>
      <c r="B14" s="10"/>
      <c r="C14" s="10"/>
      <c r="D14" s="10"/>
      <c r="E14" s="10"/>
      <c r="F14" s="10"/>
      <c r="G14" s="10"/>
      <c r="H14" s="13"/>
      <c r="I14" s="43"/>
      <c r="J14" s="49"/>
      <c r="K14" s="49"/>
      <c r="L14" s="49"/>
      <c r="M14" s="49"/>
      <c r="N14" s="43"/>
      <c r="O14" s="2"/>
      <c r="P14" s="2"/>
    </row>
    <row r="15" spans="1:16">
      <c r="A15" s="7"/>
      <c r="B15" s="10"/>
      <c r="C15" s="10"/>
      <c r="D15" s="10"/>
      <c r="E15" s="10"/>
      <c r="F15" s="10"/>
      <c r="G15" s="10"/>
      <c r="H15" s="13"/>
      <c r="I15" s="43"/>
      <c r="J15" s="49"/>
      <c r="K15" s="49"/>
      <c r="L15" s="49"/>
      <c r="M15" s="49"/>
      <c r="N15" s="43"/>
      <c r="O15" s="2"/>
      <c r="P15" s="2"/>
    </row>
    <row r="16" spans="1:16">
      <c r="A16" s="7"/>
      <c r="B16" s="10"/>
      <c r="C16" s="10"/>
      <c r="D16" s="10"/>
      <c r="E16" s="10"/>
      <c r="F16" s="10"/>
      <c r="G16" s="10"/>
      <c r="H16" s="13"/>
      <c r="I16" s="43"/>
      <c r="J16" s="49"/>
      <c r="K16" s="49"/>
      <c r="L16" s="49"/>
      <c r="M16" s="49"/>
      <c r="N16" s="43"/>
      <c r="O16" s="2"/>
      <c r="P16" s="2"/>
    </row>
    <row r="17" spans="1:16">
      <c r="A17" s="7"/>
      <c r="B17" s="10"/>
      <c r="C17" s="10"/>
      <c r="D17" s="10"/>
      <c r="E17" s="10"/>
      <c r="F17" s="10"/>
      <c r="G17" s="10"/>
      <c r="H17" s="13"/>
      <c r="I17" s="43"/>
      <c r="J17" s="49"/>
      <c r="K17" s="49"/>
      <c r="L17" s="49"/>
      <c r="M17" s="49"/>
      <c r="N17" s="43"/>
      <c r="O17" s="2"/>
      <c r="P17" s="2"/>
    </row>
    <row r="18" spans="1:16">
      <c r="A18" s="7"/>
      <c r="B18" s="10"/>
      <c r="C18" s="10"/>
      <c r="D18" s="10"/>
      <c r="E18" s="10"/>
      <c r="F18" s="10"/>
      <c r="G18" s="10"/>
      <c r="H18" s="13"/>
      <c r="I18" s="43"/>
      <c r="J18" s="49"/>
      <c r="K18" s="49"/>
      <c r="L18" s="49"/>
      <c r="M18" s="49"/>
      <c r="N18" s="43"/>
    </row>
    <row r="19" spans="1:16">
      <c r="A19" s="7"/>
      <c r="B19" s="10"/>
      <c r="C19" s="10"/>
      <c r="D19" s="10"/>
      <c r="E19" s="10"/>
      <c r="F19" s="10"/>
      <c r="G19" s="10"/>
      <c r="H19" s="13"/>
      <c r="I19" s="43"/>
      <c r="J19" s="49"/>
      <c r="K19" s="49"/>
      <c r="L19" s="49"/>
      <c r="M19" s="49"/>
      <c r="N19" s="43"/>
    </row>
    <row r="20" spans="1:16">
      <c r="A20" s="7"/>
      <c r="B20" s="10"/>
      <c r="C20" s="10"/>
      <c r="D20" s="10"/>
      <c r="E20" s="10"/>
      <c r="F20" s="10"/>
      <c r="G20" s="10"/>
      <c r="H20" s="13"/>
      <c r="I20" s="43"/>
      <c r="J20" s="49"/>
      <c r="K20" s="49"/>
      <c r="L20" s="49"/>
      <c r="M20" s="49"/>
      <c r="N20" s="43"/>
    </row>
    <row r="21" spans="1:16">
      <c r="A21" s="7"/>
      <c r="B21" s="10"/>
      <c r="C21" s="10"/>
      <c r="D21" s="10"/>
      <c r="E21" s="10"/>
      <c r="F21" s="10"/>
      <c r="G21" s="10"/>
      <c r="H21" s="13"/>
      <c r="I21" s="43"/>
      <c r="J21" s="49"/>
      <c r="K21" s="49"/>
      <c r="L21" s="49"/>
      <c r="M21" s="49"/>
      <c r="N21" s="43"/>
    </row>
    <row r="22" spans="1:16">
      <c r="A22" s="7"/>
      <c r="B22" s="10"/>
      <c r="C22" s="10"/>
      <c r="D22" s="10"/>
      <c r="E22" s="10"/>
      <c r="F22" s="10"/>
      <c r="G22" s="10"/>
      <c r="H22" s="13"/>
      <c r="I22" s="43"/>
      <c r="J22" s="49"/>
      <c r="K22" s="49"/>
      <c r="L22" s="49"/>
      <c r="M22" s="49"/>
      <c r="N22" s="43"/>
    </row>
    <row r="23" spans="1:16" ht="14" thickBot="1">
      <c r="A23" s="16"/>
      <c r="B23" s="22"/>
      <c r="C23" s="22"/>
      <c r="D23" s="22"/>
      <c r="E23" s="22"/>
      <c r="F23" s="22"/>
      <c r="G23" s="22"/>
      <c r="H23" s="17"/>
      <c r="I23" s="43"/>
      <c r="J23" s="49"/>
      <c r="K23" s="49"/>
      <c r="L23" s="49"/>
      <c r="M23" s="49"/>
      <c r="N23" s="43"/>
    </row>
    <row r="24" spans="1:16" ht="15" thickTop="1" thickBot="1">
      <c r="A24" s="7"/>
      <c r="B24" s="10"/>
      <c r="C24" s="10"/>
      <c r="D24" s="10"/>
      <c r="E24" s="10"/>
      <c r="F24" s="10"/>
      <c r="G24" s="10"/>
      <c r="H24" s="13"/>
      <c r="I24" s="43"/>
      <c r="J24" s="49"/>
      <c r="K24" s="49"/>
      <c r="L24" s="49"/>
      <c r="M24" s="49"/>
      <c r="N24" s="43"/>
    </row>
    <row r="25" spans="1:16" ht="14" thickTop="1">
      <c r="A25" s="23" t="s">
        <v>54</v>
      </c>
      <c r="B25" s="24"/>
      <c r="C25" s="24"/>
      <c r="D25" s="24"/>
      <c r="E25" s="24"/>
      <c r="F25" s="42" t="s">
        <v>52</v>
      </c>
      <c r="G25" s="67"/>
      <c r="H25" s="68"/>
      <c r="I25" s="43"/>
      <c r="J25" s="49"/>
      <c r="K25" s="49"/>
      <c r="L25" s="49"/>
      <c r="M25" s="49"/>
      <c r="N25" s="43"/>
    </row>
    <row r="26" spans="1:16">
      <c r="A26" s="34" t="s">
        <v>28</v>
      </c>
      <c r="B26" s="35" t="s">
        <v>29</v>
      </c>
      <c r="C26" s="35" t="s">
        <v>30</v>
      </c>
      <c r="D26" s="35" t="s">
        <v>30</v>
      </c>
      <c r="E26" s="26"/>
      <c r="F26" s="60"/>
      <c r="G26" s="65"/>
      <c r="H26" s="61"/>
      <c r="I26" s="43"/>
      <c r="J26" s="49"/>
      <c r="K26" s="49"/>
      <c r="L26" s="49"/>
      <c r="M26" s="49"/>
      <c r="N26" s="43"/>
    </row>
    <row r="27" spans="1:16">
      <c r="A27" s="34"/>
      <c r="B27" s="35"/>
      <c r="C27" s="35" t="s">
        <v>53</v>
      </c>
      <c r="D27" s="35" t="s">
        <v>31</v>
      </c>
      <c r="E27" s="26"/>
      <c r="F27" s="62"/>
      <c r="G27" s="32"/>
      <c r="H27" s="33"/>
      <c r="I27" s="43"/>
      <c r="J27" s="49"/>
      <c r="K27" s="49"/>
      <c r="L27" s="49"/>
      <c r="M27" s="49"/>
      <c r="N27" s="43"/>
    </row>
    <row r="28" spans="1:16">
      <c r="A28" s="54"/>
      <c r="B28" s="55"/>
      <c r="C28" s="26">
        <f>A28-B28</f>
        <v>0</v>
      </c>
      <c r="D28" s="26" t="str">
        <f t="shared" ref="D28:D42" si="0">IF(A28&gt;B28,(A28-B28)/A28,"only overstatements")</f>
        <v>only overstatements</v>
      </c>
      <c r="E28" s="26"/>
      <c r="F28" s="62"/>
      <c r="G28" s="32"/>
      <c r="H28" s="33"/>
      <c r="I28" s="43"/>
      <c r="J28" s="49"/>
      <c r="K28" s="49"/>
      <c r="L28" s="49"/>
      <c r="M28" s="49"/>
      <c r="N28" s="43"/>
    </row>
    <row r="29" spans="1:16">
      <c r="A29" s="50"/>
      <c r="B29" s="56"/>
      <c r="C29" s="26">
        <f t="shared" ref="C29:C42" si="1">A29-B29</f>
        <v>0</v>
      </c>
      <c r="D29" s="26" t="str">
        <f t="shared" si="0"/>
        <v>only overstatements</v>
      </c>
      <c r="E29" s="26"/>
      <c r="F29" s="62"/>
      <c r="G29" s="32"/>
      <c r="H29" s="33"/>
      <c r="I29" s="43"/>
      <c r="J29" s="49"/>
      <c r="K29" s="49"/>
      <c r="L29" s="49"/>
      <c r="M29" s="49"/>
      <c r="N29" s="43"/>
    </row>
    <row r="30" spans="1:16">
      <c r="A30" s="50"/>
      <c r="B30" s="56"/>
      <c r="C30" s="26">
        <f t="shared" si="1"/>
        <v>0</v>
      </c>
      <c r="D30" s="26" t="str">
        <f t="shared" si="0"/>
        <v>only overstatements</v>
      </c>
      <c r="E30" s="26"/>
      <c r="F30" s="62"/>
      <c r="G30" s="32"/>
      <c r="H30" s="33"/>
      <c r="I30" s="43"/>
      <c r="J30" s="49"/>
      <c r="K30" s="49"/>
      <c r="L30" s="49"/>
      <c r="M30" s="49"/>
      <c r="N30" s="43"/>
    </row>
    <row r="31" spans="1:16">
      <c r="A31" s="50"/>
      <c r="B31" s="56"/>
      <c r="C31" s="26">
        <f t="shared" si="1"/>
        <v>0</v>
      </c>
      <c r="D31" s="26" t="str">
        <f t="shared" si="0"/>
        <v>only overstatements</v>
      </c>
      <c r="E31" s="26"/>
      <c r="F31" s="62"/>
      <c r="G31" s="32"/>
      <c r="H31" s="33"/>
      <c r="I31" s="43"/>
      <c r="J31" s="49"/>
      <c r="K31" s="49"/>
      <c r="L31" s="49"/>
      <c r="M31" s="49"/>
      <c r="N31" s="43"/>
    </row>
    <row r="32" spans="1:16">
      <c r="A32" s="50"/>
      <c r="B32" s="56"/>
      <c r="C32" s="26">
        <f t="shared" si="1"/>
        <v>0</v>
      </c>
      <c r="D32" s="26" t="str">
        <f t="shared" si="0"/>
        <v>only overstatements</v>
      </c>
      <c r="E32" s="26"/>
      <c r="F32" s="62"/>
      <c r="G32" s="32"/>
      <c r="H32" s="33"/>
      <c r="I32" s="43"/>
      <c r="J32" s="49"/>
      <c r="K32" s="49"/>
      <c r="L32" s="49"/>
      <c r="M32" s="49"/>
      <c r="N32" s="43"/>
    </row>
    <row r="33" spans="1:14">
      <c r="A33" s="50"/>
      <c r="B33" s="56"/>
      <c r="C33" s="26">
        <f t="shared" si="1"/>
        <v>0</v>
      </c>
      <c r="D33" s="26" t="str">
        <f t="shared" si="0"/>
        <v>only overstatements</v>
      </c>
      <c r="E33" s="26"/>
      <c r="F33" s="62"/>
      <c r="G33" s="32"/>
      <c r="H33" s="33"/>
      <c r="I33" s="43"/>
      <c r="J33" s="49"/>
      <c r="K33" s="49"/>
      <c r="L33" s="49"/>
      <c r="M33" s="49"/>
      <c r="N33" s="43"/>
    </row>
    <row r="34" spans="1:14">
      <c r="A34" s="50"/>
      <c r="B34" s="56"/>
      <c r="C34" s="26">
        <f t="shared" si="1"/>
        <v>0</v>
      </c>
      <c r="D34" s="26" t="str">
        <f t="shared" si="0"/>
        <v>only overstatements</v>
      </c>
      <c r="E34" s="26"/>
      <c r="F34" s="62"/>
      <c r="G34" s="32"/>
      <c r="H34" s="33"/>
      <c r="I34" s="43"/>
      <c r="J34" s="49"/>
      <c r="K34" s="49"/>
      <c r="L34" s="49"/>
      <c r="M34" s="49"/>
      <c r="N34" s="43"/>
    </row>
    <row r="35" spans="1:14">
      <c r="A35" s="50"/>
      <c r="B35" s="56"/>
      <c r="C35" s="26">
        <f t="shared" si="1"/>
        <v>0</v>
      </c>
      <c r="D35" s="26" t="str">
        <f t="shared" si="0"/>
        <v>only overstatements</v>
      </c>
      <c r="E35" s="26"/>
      <c r="F35" s="62"/>
      <c r="G35" s="32"/>
      <c r="H35" s="33"/>
      <c r="I35" s="43"/>
      <c r="J35" s="49"/>
      <c r="K35" s="49"/>
      <c r="L35" s="49"/>
      <c r="M35" s="49"/>
      <c r="N35" s="43"/>
    </row>
    <row r="36" spans="1:14">
      <c r="A36" s="50"/>
      <c r="B36" s="56"/>
      <c r="C36" s="26">
        <f t="shared" si="1"/>
        <v>0</v>
      </c>
      <c r="D36" s="26" t="str">
        <f t="shared" si="0"/>
        <v>only overstatements</v>
      </c>
      <c r="E36" s="26"/>
      <c r="F36" s="62"/>
      <c r="G36" s="32"/>
      <c r="H36" s="33"/>
      <c r="I36" s="43"/>
      <c r="J36" s="49"/>
      <c r="K36" s="49"/>
      <c r="L36" s="49"/>
      <c r="M36" s="49"/>
      <c r="N36" s="43"/>
    </row>
    <row r="37" spans="1:14">
      <c r="A37" s="50"/>
      <c r="B37" s="56"/>
      <c r="C37" s="26">
        <f t="shared" si="1"/>
        <v>0</v>
      </c>
      <c r="D37" s="26" t="str">
        <f t="shared" si="0"/>
        <v>only overstatements</v>
      </c>
      <c r="E37" s="26"/>
      <c r="F37" s="62"/>
      <c r="G37" s="32"/>
      <c r="H37" s="33"/>
      <c r="I37" s="43"/>
      <c r="J37" s="49"/>
      <c r="K37" s="49"/>
      <c r="L37" s="49"/>
      <c r="M37" s="49"/>
      <c r="N37" s="43"/>
    </row>
    <row r="38" spans="1:14" ht="15">
      <c r="A38" s="51"/>
      <c r="B38" s="57"/>
      <c r="C38" s="26">
        <f t="shared" si="1"/>
        <v>0</v>
      </c>
      <c r="D38" s="26" t="str">
        <f t="shared" si="0"/>
        <v>only overstatements</v>
      </c>
      <c r="E38" s="26"/>
      <c r="F38" s="62"/>
      <c r="G38" s="32"/>
      <c r="H38" s="33"/>
      <c r="I38" s="43"/>
      <c r="J38" s="49"/>
      <c r="K38" s="49"/>
      <c r="L38" s="49"/>
      <c r="M38" s="49"/>
      <c r="N38" s="43"/>
    </row>
    <row r="39" spans="1:14" ht="15">
      <c r="A39" s="51"/>
      <c r="B39" s="57"/>
      <c r="C39" s="26">
        <f t="shared" si="1"/>
        <v>0</v>
      </c>
      <c r="D39" s="26" t="str">
        <f t="shared" si="0"/>
        <v>only overstatements</v>
      </c>
      <c r="E39" s="26"/>
      <c r="F39" s="62"/>
      <c r="G39" s="32"/>
      <c r="H39" s="33"/>
      <c r="I39" s="43"/>
      <c r="J39" s="49"/>
      <c r="K39" s="49"/>
      <c r="L39" s="49"/>
      <c r="M39" s="49"/>
      <c r="N39" s="43"/>
    </row>
    <row r="40" spans="1:14" ht="15">
      <c r="A40" s="51"/>
      <c r="B40" s="57"/>
      <c r="C40" s="26">
        <f t="shared" si="1"/>
        <v>0</v>
      </c>
      <c r="D40" s="26" t="str">
        <f t="shared" si="0"/>
        <v>only overstatements</v>
      </c>
      <c r="E40" s="26"/>
      <c r="F40" s="62"/>
      <c r="G40" s="32"/>
      <c r="H40" s="33"/>
      <c r="I40" s="43"/>
      <c r="J40" s="49"/>
      <c r="K40" s="49"/>
      <c r="L40" s="49"/>
      <c r="M40" s="49"/>
      <c r="N40" s="43"/>
    </row>
    <row r="41" spans="1:14" ht="15">
      <c r="A41" s="51"/>
      <c r="B41" s="57"/>
      <c r="C41" s="26">
        <f t="shared" si="1"/>
        <v>0</v>
      </c>
      <c r="D41" s="26" t="str">
        <f t="shared" si="0"/>
        <v>only overstatements</v>
      </c>
      <c r="E41" s="26"/>
      <c r="F41" s="62"/>
      <c r="G41" s="32"/>
      <c r="H41" s="33"/>
      <c r="I41" s="43"/>
      <c r="J41" s="49"/>
      <c r="K41" s="49"/>
      <c r="L41" s="49"/>
      <c r="M41" s="49"/>
      <c r="N41" s="43"/>
    </row>
    <row r="42" spans="1:14" ht="15">
      <c r="A42" s="58"/>
      <c r="B42" s="59"/>
      <c r="C42" s="26">
        <f t="shared" si="1"/>
        <v>0</v>
      </c>
      <c r="D42" s="26" t="str">
        <f t="shared" si="0"/>
        <v>only overstatements</v>
      </c>
      <c r="E42" s="26"/>
      <c r="F42" s="63"/>
      <c r="G42" s="66"/>
      <c r="H42" s="64"/>
      <c r="I42" s="43"/>
      <c r="J42" s="49"/>
      <c r="K42" s="49"/>
      <c r="L42" s="49"/>
      <c r="M42" s="49"/>
      <c r="N42" s="43"/>
    </row>
    <row r="43" spans="1:14" ht="16" thickBot="1">
      <c r="A43" s="52">
        <f>SUM(A28:A42)</f>
        <v>0</v>
      </c>
      <c r="B43" s="28">
        <f>SUM(B28:B42)</f>
        <v>0</v>
      </c>
      <c r="C43" s="28">
        <f>SUM(C28:C42)</f>
        <v>0</v>
      </c>
      <c r="D43" s="29">
        <f>SUM(D28:D42)</f>
        <v>0</v>
      </c>
      <c r="E43" s="30"/>
      <c r="F43" s="30"/>
      <c r="G43" s="30"/>
      <c r="H43" s="31"/>
      <c r="I43" s="43"/>
      <c r="J43" s="49"/>
      <c r="K43" s="49"/>
      <c r="L43" s="49"/>
      <c r="M43" s="49"/>
      <c r="N43" s="43"/>
    </row>
    <row r="44" spans="1:14" ht="14" thickTop="1"/>
  </sheetData>
  <sheetProtection algorithmName="SHA-512" hashValue="vdkMW9C5cZ9C3AnUdImTviy4qXApYgAeyR1O9ot0hSYtN5af7uwF0By7iki4ghZgls6TCnaCEC01ttD48qtK4w==" saltValue="mNck6nybdg8Sf1P3lb+u2A==" spinCount="100000" sheet="1" objects="1" scenarios="1" formatColumns="0" selectLockedCells="1"/>
  <dataValidations count="1">
    <dataValidation type="decimal" operator="greaterThanOrEqual" allowBlank="1" showInputMessage="1" showErrorMessage="1" errorTitle="Invalid Amount" error="Value must be positive." sqref="A28:B36" xr:uid="{00000000-0002-0000-0000-000000000000}">
      <formula1>0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3"/>
  <sheetViews>
    <sheetView workbookViewId="0">
      <selection activeCell="G15" sqref="G15"/>
    </sheetView>
  </sheetViews>
  <sheetFormatPr baseColWidth="10" defaultColWidth="8.83203125" defaultRowHeight="15"/>
  <cols>
    <col min="1" max="1" width="8.83203125" style="36"/>
    <col min="2" max="2" width="10.83203125" style="36" customWidth="1"/>
    <col min="3" max="3" width="15.83203125" style="36" customWidth="1"/>
    <col min="4" max="4" width="8.83203125" style="36"/>
    <col min="5" max="5" width="13.83203125" style="36" customWidth="1"/>
    <col min="6" max="6" width="8.83203125" style="36"/>
    <col min="7" max="7" width="12" style="36" customWidth="1"/>
    <col min="8" max="8" width="11.1640625" style="36" customWidth="1"/>
    <col min="9" max="14" width="8.83203125" style="36"/>
    <col min="15" max="15" width="11.1640625" style="36" bestFit="1" customWidth="1"/>
    <col min="16" max="16384" width="8.83203125" style="36"/>
  </cols>
  <sheetData>
    <row r="1" spans="1:15">
      <c r="A1" s="36" t="s">
        <v>0</v>
      </c>
      <c r="B1" s="36">
        <f>GAMMAINV(0.99,G13,G15)/100</f>
        <v>92103.403719761816</v>
      </c>
      <c r="H1" s="36" t="s">
        <v>46</v>
      </c>
      <c r="J1" s="37">
        <f>IF('main sheet'!B6="",99.999%,'main sheet'!B6)</f>
        <v>0.95021293163213605</v>
      </c>
      <c r="M1" s="36" t="s">
        <v>19</v>
      </c>
      <c r="O1" s="38">
        <v>10000000</v>
      </c>
    </row>
    <row r="2" spans="1:15">
      <c r="B2" s="36" t="s">
        <v>5</v>
      </c>
      <c r="C2" s="36" t="s">
        <v>1</v>
      </c>
      <c r="D2" s="36" t="s">
        <v>15</v>
      </c>
      <c r="E2" s="36" t="s">
        <v>2</v>
      </c>
      <c r="F2" s="36" t="s">
        <v>16</v>
      </c>
      <c r="G2" s="36" t="s">
        <v>10</v>
      </c>
      <c r="H2" s="36" t="s">
        <v>6</v>
      </c>
      <c r="I2" s="36" t="s">
        <v>14</v>
      </c>
      <c r="J2" s="36" t="s">
        <v>10</v>
      </c>
      <c r="M2" s="36" t="s">
        <v>8</v>
      </c>
      <c r="O2" s="38">
        <f>IF('main sheet'!B4="",0,'main sheet'!B4)</f>
        <v>0</v>
      </c>
    </row>
    <row r="3" spans="1:15">
      <c r="B3" s="36">
        <v>0</v>
      </c>
      <c r="C3" s="39">
        <f>IF(G13=1,1,0)</f>
        <v>1</v>
      </c>
      <c r="D3" s="39">
        <f>IF(C3=MAX($C$3:$C$203),1,"")</f>
        <v>1</v>
      </c>
      <c r="E3" s="39">
        <f>GAMMADIST(B3/$G$15,$G$13,1,TRUE)</f>
        <v>0</v>
      </c>
      <c r="F3" s="39"/>
      <c r="G3" s="39">
        <f>O2/O3</f>
        <v>0</v>
      </c>
      <c r="H3" s="36">
        <v>0</v>
      </c>
      <c r="I3" s="36">
        <f>ROUND(GAMMAINV($J$1,H3+1,1),1)</f>
        <v>3</v>
      </c>
      <c r="J3" s="36">
        <f t="shared" ref="J3:J18" si="0">H3/I3</f>
        <v>0</v>
      </c>
      <c r="M3" s="36" t="s">
        <v>9</v>
      </c>
      <c r="O3" s="38">
        <f>IF('main sheet'!B5="",6*'main sheet'!B2,'main sheet'!B5)</f>
        <v>6000000</v>
      </c>
    </row>
    <row r="4" spans="1:15">
      <c r="B4" s="38">
        <f t="shared" ref="B4:B35" si="1">B3+$B$1</f>
        <v>92103.403719761816</v>
      </c>
      <c r="C4" s="39">
        <f>GAMMADIST(B4/$G$15,$G$13,1,FALSE)</f>
        <v>0.954992586021436</v>
      </c>
      <c r="D4" s="39" t="str">
        <f t="shared" ref="D4:D67" si="2">IF(C4=MAX($C$3:$C$203),1,"")</f>
        <v/>
      </c>
      <c r="E4" s="39">
        <f t="shared" ref="E4:E67" si="3">GAMMADIST(B4/$G$15,$G$13,1,TRUE)</f>
        <v>4.5007413978564045E-2</v>
      </c>
      <c r="F4" s="39" t="str">
        <f>IF(E3&lt;0.95,IF(E4&gt;0.95,1,""),"")</f>
        <v/>
      </c>
      <c r="G4" s="36" t="s">
        <v>11</v>
      </c>
      <c r="H4" s="36">
        <v>1</v>
      </c>
      <c r="I4" s="36">
        <f t="shared" ref="I4:I18" si="4">ROUND(GAMMAINV($J$1,H4+1,1),1)</f>
        <v>4.7</v>
      </c>
      <c r="J4" s="36">
        <f t="shared" si="0"/>
        <v>0.21276595744680851</v>
      </c>
    </row>
    <row r="5" spans="1:15">
      <c r="B5" s="38">
        <f t="shared" si="1"/>
        <v>184206.80743952363</v>
      </c>
      <c r="C5" s="39">
        <f t="shared" ref="C5:C68" si="5">GAMMADIST(B5/$G$15,$G$13,1,FALSE)</f>
        <v>0.91201083935590976</v>
      </c>
      <c r="D5" s="39" t="str">
        <f t="shared" si="2"/>
        <v/>
      </c>
      <c r="E5" s="39">
        <f t="shared" si="3"/>
        <v>8.798916064409025E-2</v>
      </c>
      <c r="F5" s="39" t="str">
        <f t="shared" ref="F5:F68" si="6">IF(E4&lt;0.95,IF(E5&gt;0.95,1,""),"")</f>
        <v/>
      </c>
      <c r="G5" s="36">
        <f>LOOKUP(G3,$J$3:J$18,$H$3:$H$18)</f>
        <v>0</v>
      </c>
      <c r="H5" s="36">
        <v>2</v>
      </c>
      <c r="I5" s="36">
        <f t="shared" si="4"/>
        <v>6.3</v>
      </c>
      <c r="J5" s="36">
        <f t="shared" si="0"/>
        <v>0.31746031746031744</v>
      </c>
    </row>
    <row r="6" spans="1:15">
      <c r="B6" s="38">
        <f t="shared" si="1"/>
        <v>276310.21115928545</v>
      </c>
      <c r="C6" s="39">
        <f t="shared" si="5"/>
        <v>0.87096358995608048</v>
      </c>
      <c r="D6" s="39" t="str">
        <f t="shared" si="2"/>
        <v/>
      </c>
      <c r="E6" s="39">
        <f t="shared" si="3"/>
        <v>0.12903641004391936</v>
      </c>
      <c r="F6" s="39" t="str">
        <f t="shared" si="6"/>
        <v/>
      </c>
      <c r="G6" s="36" t="s">
        <v>12</v>
      </c>
      <c r="H6" s="36">
        <v>3</v>
      </c>
      <c r="I6" s="36">
        <f t="shared" si="4"/>
        <v>7.8</v>
      </c>
      <c r="J6" s="36">
        <f t="shared" si="0"/>
        <v>0.38461538461538464</v>
      </c>
    </row>
    <row r="7" spans="1:15">
      <c r="B7" s="38">
        <f t="shared" si="1"/>
        <v>368413.61487904727</v>
      </c>
      <c r="C7" s="39">
        <f t="shared" si="5"/>
        <v>0.83176377110267108</v>
      </c>
      <c r="D7" s="39" t="str">
        <f t="shared" si="2"/>
        <v/>
      </c>
      <c r="E7" s="39">
        <f t="shared" si="3"/>
        <v>0.16823622889732898</v>
      </c>
      <c r="F7" s="39" t="str">
        <f t="shared" si="6"/>
        <v/>
      </c>
      <c r="G7" s="36">
        <f>LOOKUP(G5,$H$3:$H$18,$I$3:$I$18)</f>
        <v>3</v>
      </c>
      <c r="H7" s="36">
        <v>4</v>
      </c>
      <c r="I7" s="36">
        <f t="shared" si="4"/>
        <v>9.1999999999999993</v>
      </c>
      <c r="J7" s="36">
        <f t="shared" si="0"/>
        <v>0.43478260869565222</v>
      </c>
    </row>
    <row r="8" spans="1:15">
      <c r="B8" s="38">
        <f t="shared" si="1"/>
        <v>460517.01859880908</v>
      </c>
      <c r="C8" s="39">
        <f t="shared" si="5"/>
        <v>0.79432823472428171</v>
      </c>
      <c r="D8" s="39" t="str">
        <f t="shared" si="2"/>
        <v/>
      </c>
      <c r="E8" s="39">
        <f t="shared" si="3"/>
        <v>0.20567176527571848</v>
      </c>
      <c r="F8" s="39" t="str">
        <f t="shared" si="6"/>
        <v/>
      </c>
      <c r="G8" s="36" t="s">
        <v>13</v>
      </c>
      <c r="H8" s="36">
        <v>5</v>
      </c>
      <c r="I8" s="36">
        <f t="shared" si="4"/>
        <v>10.5</v>
      </c>
      <c r="J8" s="36">
        <f t="shared" si="0"/>
        <v>0.47619047619047616</v>
      </c>
    </row>
    <row r="9" spans="1:15">
      <c r="B9" s="38">
        <f t="shared" si="1"/>
        <v>552620.4223185709</v>
      </c>
      <c r="C9" s="39">
        <f t="shared" si="5"/>
        <v>0.75857757502918377</v>
      </c>
      <c r="D9" s="39" t="str">
        <f t="shared" si="2"/>
        <v/>
      </c>
      <c r="E9" s="39">
        <f t="shared" si="3"/>
        <v>0.24142242497081617</v>
      </c>
      <c r="F9" s="39" t="str">
        <f t="shared" si="6"/>
        <v/>
      </c>
      <c r="G9" s="36">
        <f>LOOKUP(G5+1,$H$3:$H$18,$I$3:$I$18)</f>
        <v>4.7</v>
      </c>
      <c r="H9" s="36">
        <v>6</v>
      </c>
      <c r="I9" s="36">
        <f t="shared" si="4"/>
        <v>11.9</v>
      </c>
      <c r="J9" s="36">
        <f t="shared" si="0"/>
        <v>0.50420168067226889</v>
      </c>
    </row>
    <row r="10" spans="1:15">
      <c r="B10" s="38">
        <f t="shared" si="1"/>
        <v>644723.82603833266</v>
      </c>
      <c r="C10" s="39">
        <f t="shared" si="5"/>
        <v>0.72443596007499</v>
      </c>
      <c r="D10" s="39" t="str">
        <f t="shared" si="2"/>
        <v/>
      </c>
      <c r="E10" s="39">
        <f t="shared" si="3"/>
        <v>0.27556403992500988</v>
      </c>
      <c r="F10" s="39" t="str">
        <f t="shared" si="6"/>
        <v/>
      </c>
      <c r="G10" s="36" t="s">
        <v>18</v>
      </c>
      <c r="H10" s="36">
        <v>7</v>
      </c>
      <c r="I10" s="36">
        <f t="shared" si="4"/>
        <v>13.2</v>
      </c>
      <c r="J10" s="36">
        <f t="shared" si="0"/>
        <v>0.53030303030303028</v>
      </c>
    </row>
    <row r="11" spans="1:15">
      <c r="B11" s="38">
        <f t="shared" si="1"/>
        <v>736827.22975809453</v>
      </c>
      <c r="C11" s="39">
        <f t="shared" si="5"/>
        <v>0.69183097091893653</v>
      </c>
      <c r="D11" s="39" t="str">
        <f t="shared" si="2"/>
        <v/>
      </c>
      <c r="E11" s="39">
        <f t="shared" si="3"/>
        <v>0.30816902908106353</v>
      </c>
      <c r="F11" s="39" t="str">
        <f t="shared" si="6"/>
        <v/>
      </c>
      <c r="G11" s="40">
        <f>IF(O2=0,0,($G$7-$G$5*($G$9-$G$7))/(O3/O2-($G$9-$G$7)))</f>
        <v>0</v>
      </c>
      <c r="H11" s="36">
        <v>8</v>
      </c>
      <c r="I11" s="36">
        <f t="shared" si="4"/>
        <v>14.4</v>
      </c>
      <c r="J11" s="36">
        <f t="shared" si="0"/>
        <v>0.55555555555555558</v>
      </c>
    </row>
    <row r="12" spans="1:15">
      <c r="B12" s="38">
        <f t="shared" si="1"/>
        <v>828930.63347785641</v>
      </c>
      <c r="C12" s="39">
        <f t="shared" si="5"/>
        <v>0.660693448007596</v>
      </c>
      <c r="D12" s="39" t="str">
        <f t="shared" si="2"/>
        <v/>
      </c>
      <c r="E12" s="39">
        <f t="shared" si="3"/>
        <v>0.339306551992404</v>
      </c>
      <c r="F12" s="39" t="str">
        <f t="shared" si="6"/>
        <v/>
      </c>
      <c r="G12" s="36" t="s">
        <v>3</v>
      </c>
      <c r="H12" s="36">
        <v>9</v>
      </c>
      <c r="I12" s="36">
        <f t="shared" si="4"/>
        <v>15.7</v>
      </c>
      <c r="J12" s="36">
        <f t="shared" si="0"/>
        <v>0.57324840764331209</v>
      </c>
    </row>
    <row r="13" spans="1:15">
      <c r="B13" s="38">
        <f t="shared" si="1"/>
        <v>921034.03719761828</v>
      </c>
      <c r="C13" s="39">
        <f t="shared" si="5"/>
        <v>0.63095734448019314</v>
      </c>
      <c r="D13" s="39" t="str">
        <f t="shared" si="2"/>
        <v/>
      </c>
      <c r="E13" s="39">
        <f t="shared" si="3"/>
        <v>0.36904265551980675</v>
      </c>
      <c r="F13" s="39" t="str">
        <f t="shared" si="6"/>
        <v/>
      </c>
      <c r="G13" s="40">
        <f>G11+1</f>
        <v>1</v>
      </c>
      <c r="H13" s="36">
        <v>10</v>
      </c>
      <c r="I13" s="36">
        <f t="shared" si="4"/>
        <v>17</v>
      </c>
      <c r="J13" s="36">
        <f t="shared" si="0"/>
        <v>0.58823529411764708</v>
      </c>
    </row>
    <row r="14" spans="1:15">
      <c r="B14" s="38">
        <f t="shared" si="1"/>
        <v>1013137.4409173802</v>
      </c>
      <c r="C14" s="39">
        <f t="shared" si="5"/>
        <v>0.60255958607435778</v>
      </c>
      <c r="D14" s="39" t="str">
        <f t="shared" si="2"/>
        <v/>
      </c>
      <c r="E14" s="39">
        <f t="shared" si="3"/>
        <v>0.39744041392564233</v>
      </c>
      <c r="F14" s="39" t="str">
        <f t="shared" si="6"/>
        <v/>
      </c>
      <c r="G14" s="36" t="s">
        <v>4</v>
      </c>
      <c r="H14" s="36">
        <v>11</v>
      </c>
      <c r="I14" s="36">
        <f t="shared" si="4"/>
        <v>18.2</v>
      </c>
      <c r="J14" s="36">
        <f t="shared" si="0"/>
        <v>0.60439560439560447</v>
      </c>
    </row>
    <row r="15" spans="1:15">
      <c r="B15" s="38">
        <f t="shared" si="1"/>
        <v>1105240.844637142</v>
      </c>
      <c r="C15" s="39">
        <f t="shared" si="5"/>
        <v>0.57543993733715693</v>
      </c>
      <c r="D15" s="39" t="str">
        <f t="shared" si="2"/>
        <v/>
      </c>
      <c r="E15" s="39">
        <f t="shared" si="3"/>
        <v>0.42456006266284307</v>
      </c>
      <c r="F15" s="39" t="str">
        <f t="shared" si="6"/>
        <v/>
      </c>
      <c r="G15" s="38">
        <f>O3/GAMMAINV(J1,G13,1)</f>
        <v>2000000</v>
      </c>
      <c r="H15" s="36">
        <v>12</v>
      </c>
      <c r="I15" s="36">
        <f t="shared" si="4"/>
        <v>19.5</v>
      </c>
      <c r="J15" s="36">
        <f t="shared" si="0"/>
        <v>0.61538461538461542</v>
      </c>
    </row>
    <row r="16" spans="1:15">
      <c r="B16" s="38">
        <f t="shared" si="1"/>
        <v>1197344.2483569039</v>
      </c>
      <c r="C16" s="39">
        <f t="shared" si="5"/>
        <v>0.54954087385762451</v>
      </c>
      <c r="D16" s="39" t="str">
        <f t="shared" si="2"/>
        <v/>
      </c>
      <c r="E16" s="39">
        <f t="shared" si="3"/>
        <v>0.45045912614237554</v>
      </c>
      <c r="F16" s="39" t="str">
        <f t="shared" si="6"/>
        <v/>
      </c>
      <c r="H16" s="36">
        <v>13</v>
      </c>
      <c r="I16" s="36">
        <f t="shared" si="4"/>
        <v>20.7</v>
      </c>
      <c r="J16" s="36">
        <f t="shared" si="0"/>
        <v>0.6280193236714976</v>
      </c>
    </row>
    <row r="17" spans="2:10">
      <c r="B17" s="38">
        <f t="shared" si="1"/>
        <v>1289447.6520766658</v>
      </c>
      <c r="C17" s="39">
        <f t="shared" si="5"/>
        <v>0.52480746024977254</v>
      </c>
      <c r="D17" s="39" t="str">
        <f t="shared" si="2"/>
        <v/>
      </c>
      <c r="E17" s="39">
        <f t="shared" si="3"/>
        <v>0.47519253975022746</v>
      </c>
      <c r="F17" s="39" t="str">
        <f t="shared" si="6"/>
        <v/>
      </c>
      <c r="H17" s="36">
        <v>14</v>
      </c>
      <c r="I17" s="36">
        <f t="shared" si="4"/>
        <v>21.9</v>
      </c>
      <c r="J17" s="36">
        <f t="shared" si="0"/>
        <v>0.63926940639269414</v>
      </c>
    </row>
    <row r="18" spans="2:10">
      <c r="B18" s="38">
        <f t="shared" si="1"/>
        <v>1381551.0557964277</v>
      </c>
      <c r="C18" s="39">
        <f t="shared" si="5"/>
        <v>0.50118723362727224</v>
      </c>
      <c r="D18" s="39" t="str">
        <f t="shared" si="2"/>
        <v/>
      </c>
      <c r="E18" s="39">
        <f t="shared" si="3"/>
        <v>0.49881276637272776</v>
      </c>
      <c r="F18" s="39" t="str">
        <f t="shared" si="6"/>
        <v/>
      </c>
      <c r="H18" s="36">
        <v>15</v>
      </c>
      <c r="I18" s="36">
        <f t="shared" si="4"/>
        <v>23.1</v>
      </c>
      <c r="J18" s="36">
        <f t="shared" si="0"/>
        <v>0.64935064935064934</v>
      </c>
    </row>
    <row r="19" spans="2:10">
      <c r="B19" s="38">
        <f t="shared" si="1"/>
        <v>1473654.4595161895</v>
      </c>
      <c r="C19" s="39">
        <f t="shared" si="5"/>
        <v>0.47863009232263831</v>
      </c>
      <c r="D19" s="39" t="str">
        <f t="shared" si="2"/>
        <v/>
      </c>
      <c r="E19" s="39">
        <f t="shared" si="3"/>
        <v>0.52136990767736169</v>
      </c>
      <c r="F19" s="39" t="str">
        <f t="shared" si="6"/>
        <v/>
      </c>
    </row>
    <row r="20" spans="2:10">
      <c r="B20" s="38">
        <f t="shared" si="1"/>
        <v>1565757.8632359514</v>
      </c>
      <c r="C20" s="39">
        <f t="shared" si="5"/>
        <v>0.45708818961487491</v>
      </c>
      <c r="D20" s="39" t="str">
        <f t="shared" si="2"/>
        <v/>
      </c>
      <c r="E20" s="39">
        <f t="shared" si="3"/>
        <v>0.54291181038512504</v>
      </c>
      <c r="F20" s="39" t="str">
        <f t="shared" si="6"/>
        <v/>
      </c>
      <c r="G20" s="36" t="s">
        <v>17</v>
      </c>
    </row>
    <row r="21" spans="2:10">
      <c r="B21" s="38">
        <f t="shared" si="1"/>
        <v>1657861.2669557133</v>
      </c>
      <c r="C21" s="39">
        <f t="shared" si="5"/>
        <v>0.43651583224016577</v>
      </c>
      <c r="D21" s="39" t="str">
        <f t="shared" si="2"/>
        <v/>
      </c>
      <c r="E21" s="39">
        <f t="shared" si="3"/>
        <v>0.56348416775983412</v>
      </c>
      <c r="F21" s="39" t="str">
        <f t="shared" si="6"/>
        <v/>
      </c>
      <c r="G21" s="36" t="s">
        <v>15</v>
      </c>
      <c r="H21" s="38">
        <f>LOOKUP(1,D3:D203,B3:B203)</f>
        <v>0</v>
      </c>
      <c r="I21" s="41">
        <f>LOOKUP(1,D3:D203,C3:C203)</f>
        <v>1</v>
      </c>
    </row>
    <row r="22" spans="2:10">
      <c r="B22" s="38">
        <f t="shared" si="1"/>
        <v>1749964.6706754752</v>
      </c>
      <c r="C22" s="39">
        <f t="shared" si="5"/>
        <v>0.41686938347033531</v>
      </c>
      <c r="D22" s="39" t="str">
        <f t="shared" si="2"/>
        <v/>
      </c>
      <c r="E22" s="39">
        <f t="shared" si="3"/>
        <v>0.58313061652966469</v>
      </c>
      <c r="F22" s="39" t="str">
        <f t="shared" si="6"/>
        <v/>
      </c>
      <c r="H22" s="38">
        <f>H21</f>
        <v>0</v>
      </c>
      <c r="I22" s="36">
        <v>0</v>
      </c>
    </row>
    <row r="23" spans="2:10">
      <c r="B23" s="38">
        <f t="shared" si="1"/>
        <v>1842068.074395237</v>
      </c>
      <c r="C23" s="39">
        <f t="shared" si="5"/>
        <v>0.39810717055349704</v>
      </c>
      <c r="D23" s="39" t="str">
        <f t="shared" si="2"/>
        <v/>
      </c>
      <c r="E23" s="39">
        <f t="shared" si="3"/>
        <v>0.60189282944650291</v>
      </c>
      <c r="F23" s="39" t="str">
        <f t="shared" si="6"/>
        <v/>
      </c>
    </row>
    <row r="24" spans="2:10">
      <c r="B24" s="38">
        <f t="shared" si="1"/>
        <v>1934171.4781149989</v>
      </c>
      <c r="C24" s="39">
        <f t="shared" si="5"/>
        <v>0.38018939632056115</v>
      </c>
      <c r="D24" s="39" t="str">
        <f t="shared" si="2"/>
        <v/>
      </c>
      <c r="E24" s="39">
        <f t="shared" si="3"/>
        <v>0.61981060367943885</v>
      </c>
      <c r="F24" s="39" t="str">
        <f t="shared" si="6"/>
        <v/>
      </c>
      <c r="G24" s="36" t="s">
        <v>16</v>
      </c>
      <c r="H24" s="38">
        <f>LOOKUP(1,F3:F203,B3:B203)</f>
        <v>6078824.6455042735</v>
      </c>
      <c r="I24" s="41">
        <f>LOOKUP(1,F3:G203,C3:C203)</f>
        <v>4.7863009232264019E-2</v>
      </c>
    </row>
    <row r="25" spans="2:10">
      <c r="B25" s="38">
        <f t="shared" si="1"/>
        <v>2026274.8818347608</v>
      </c>
      <c r="C25" s="39">
        <f t="shared" si="5"/>
        <v>0.3630780547701013</v>
      </c>
      <c r="D25" s="39" t="str">
        <f t="shared" si="2"/>
        <v/>
      </c>
      <c r="E25" s="39">
        <f t="shared" si="3"/>
        <v>0.63692194522989876</v>
      </c>
      <c r="F25" s="39" t="str">
        <f t="shared" si="6"/>
        <v/>
      </c>
      <c r="H25" s="38">
        <f>H24</f>
        <v>6078824.6455042735</v>
      </c>
      <c r="I25" s="36">
        <v>0</v>
      </c>
    </row>
    <row r="26" spans="2:10">
      <c r="B26" s="38">
        <f t="shared" si="1"/>
        <v>2118378.2855545226</v>
      </c>
      <c r="C26" s="39">
        <f t="shared" si="5"/>
        <v>0.34673685045253155</v>
      </c>
      <c r="D26" s="39" t="str">
        <f t="shared" si="2"/>
        <v/>
      </c>
      <c r="E26" s="39">
        <f t="shared" si="3"/>
        <v>0.65326314954746845</v>
      </c>
      <c r="F26" s="39" t="str">
        <f t="shared" si="6"/>
        <v/>
      </c>
    </row>
    <row r="27" spans="2:10">
      <c r="B27" s="38">
        <f t="shared" si="1"/>
        <v>2210481.6892742845</v>
      </c>
      <c r="C27" s="39">
        <f t="shared" si="5"/>
        <v>0.331131121482591</v>
      </c>
      <c r="D27" s="39" t="str">
        <f t="shared" si="2"/>
        <v/>
      </c>
      <c r="E27" s="39">
        <f t="shared" si="3"/>
        <v>0.66886887851740906</v>
      </c>
      <c r="F27" s="39" t="str">
        <f t="shared" si="6"/>
        <v/>
      </c>
    </row>
    <row r="28" spans="2:10">
      <c r="B28" s="38">
        <f t="shared" si="1"/>
        <v>2302585.0929940464</v>
      </c>
      <c r="C28" s="39">
        <f t="shared" si="5"/>
        <v>0.31622776601683783</v>
      </c>
      <c r="D28" s="39" t="str">
        <f t="shared" si="2"/>
        <v/>
      </c>
      <c r="E28" s="39">
        <f t="shared" si="3"/>
        <v>0.68377223398316223</v>
      </c>
      <c r="F28" s="39" t="str">
        <f t="shared" si="6"/>
        <v/>
      </c>
    </row>
    <row r="29" spans="2:10">
      <c r="B29" s="38">
        <f t="shared" si="1"/>
        <v>2394688.4967138083</v>
      </c>
      <c r="C29" s="39">
        <f t="shared" si="5"/>
        <v>0.30199517204020154</v>
      </c>
      <c r="D29" s="39" t="str">
        <f t="shared" si="2"/>
        <v/>
      </c>
      <c r="E29" s="39">
        <f t="shared" si="3"/>
        <v>0.69800482795979857</v>
      </c>
      <c r="F29" s="39" t="str">
        <f t="shared" si="6"/>
        <v/>
      </c>
    </row>
    <row r="30" spans="2:10">
      <c r="B30" s="38">
        <f t="shared" si="1"/>
        <v>2486791.9004335701</v>
      </c>
      <c r="C30" s="39">
        <f t="shared" si="5"/>
        <v>0.28840315031266051</v>
      </c>
      <c r="D30" s="39" t="str">
        <f t="shared" si="2"/>
        <v/>
      </c>
      <c r="E30" s="39">
        <f t="shared" si="3"/>
        <v>0.71159684968733949</v>
      </c>
      <c r="F30" s="39" t="str">
        <f t="shared" si="6"/>
        <v/>
      </c>
    </row>
    <row r="31" spans="2:10">
      <c r="B31" s="38">
        <f t="shared" si="1"/>
        <v>2578895.304153332</v>
      </c>
      <c r="C31" s="39">
        <f t="shared" si="5"/>
        <v>0.27542287033381652</v>
      </c>
      <c r="D31" s="39" t="str">
        <f t="shared" si="2"/>
        <v/>
      </c>
      <c r="E31" s="39">
        <f t="shared" si="3"/>
        <v>0.72457712966618348</v>
      </c>
      <c r="F31" s="39" t="str">
        <f t="shared" si="6"/>
        <v/>
      </c>
    </row>
    <row r="32" spans="2:10">
      <c r="B32" s="38">
        <f t="shared" si="1"/>
        <v>2670998.7078730939</v>
      </c>
      <c r="C32" s="39">
        <f t="shared" si="5"/>
        <v>0.26302679918953809</v>
      </c>
      <c r="D32" s="39" t="str">
        <f t="shared" si="2"/>
        <v/>
      </c>
      <c r="E32" s="39">
        <f t="shared" si="3"/>
        <v>0.73697320081046191</v>
      </c>
      <c r="F32" s="39" t="str">
        <f t="shared" si="6"/>
        <v/>
      </c>
    </row>
    <row r="33" spans="2:6">
      <c r="B33" s="38">
        <f t="shared" si="1"/>
        <v>2763102.1115928558</v>
      </c>
      <c r="C33" s="39">
        <f t="shared" si="5"/>
        <v>0.2511886431509579</v>
      </c>
      <c r="D33" s="39" t="str">
        <f t="shared" si="2"/>
        <v/>
      </c>
      <c r="E33" s="39">
        <f t="shared" si="3"/>
        <v>0.7488113568490421</v>
      </c>
      <c r="F33" s="39" t="str">
        <f t="shared" si="6"/>
        <v/>
      </c>
    </row>
    <row r="34" spans="2:6">
      <c r="B34" s="38">
        <f t="shared" si="1"/>
        <v>2855205.5153126176</v>
      </c>
      <c r="C34" s="39">
        <f t="shared" si="5"/>
        <v>0.23988329190194893</v>
      </c>
      <c r="D34" s="39" t="str">
        <f t="shared" si="2"/>
        <v/>
      </c>
      <c r="E34" s="39">
        <f t="shared" si="3"/>
        <v>0.7601167080980511</v>
      </c>
      <c r="F34" s="39" t="str">
        <f t="shared" si="6"/>
        <v/>
      </c>
    </row>
    <row r="35" spans="2:6">
      <c r="B35" s="38">
        <f t="shared" si="1"/>
        <v>2947308.9190323795</v>
      </c>
      <c r="C35" s="39">
        <f t="shared" si="5"/>
        <v>0.22908676527677715</v>
      </c>
      <c r="D35" s="39" t="str">
        <f t="shared" si="2"/>
        <v/>
      </c>
      <c r="E35" s="39">
        <f t="shared" si="3"/>
        <v>0.77091323472322282</v>
      </c>
      <c r="F35" s="39" t="str">
        <f t="shared" si="6"/>
        <v/>
      </c>
    </row>
    <row r="36" spans="2:6">
      <c r="B36" s="38">
        <f t="shared" ref="B36:B67" si="7">B35+$B$1</f>
        <v>3039412.3227521414</v>
      </c>
      <c r="C36" s="39">
        <f t="shared" si="5"/>
        <v>0.21877616239495512</v>
      </c>
      <c r="D36" s="39" t="str">
        <f t="shared" si="2"/>
        <v/>
      </c>
      <c r="E36" s="39">
        <f t="shared" si="3"/>
        <v>0.78122383760504488</v>
      </c>
      <c r="F36" s="39" t="str">
        <f t="shared" si="6"/>
        <v/>
      </c>
    </row>
    <row r="37" spans="2:6">
      <c r="B37" s="38">
        <f t="shared" si="7"/>
        <v>3131515.7264719033</v>
      </c>
      <c r="C37" s="39">
        <f t="shared" si="5"/>
        <v>0.20892961308540381</v>
      </c>
      <c r="D37" s="39" t="str">
        <f t="shared" si="2"/>
        <v/>
      </c>
      <c r="E37" s="39">
        <f t="shared" si="3"/>
        <v>0.79107038691459619</v>
      </c>
      <c r="F37" s="39" t="str">
        <f t="shared" si="6"/>
        <v/>
      </c>
    </row>
    <row r="38" spans="2:6">
      <c r="B38" s="38">
        <f t="shared" si="7"/>
        <v>3223619.1301916651</v>
      </c>
      <c r="C38" s="39">
        <f t="shared" si="5"/>
        <v>0.19952623149688781</v>
      </c>
      <c r="D38" s="39" t="str">
        <f t="shared" si="2"/>
        <v/>
      </c>
      <c r="E38" s="39">
        <f t="shared" si="3"/>
        <v>0.80047376850311214</v>
      </c>
      <c r="F38" s="39" t="str">
        <f t="shared" si="6"/>
        <v/>
      </c>
    </row>
    <row r="39" spans="2:6">
      <c r="B39" s="38">
        <f t="shared" si="7"/>
        <v>3315722.533911427</v>
      </c>
      <c r="C39" s="39">
        <f t="shared" si="5"/>
        <v>0.1905460717963246</v>
      </c>
      <c r="D39" s="39" t="str">
        <f t="shared" si="2"/>
        <v/>
      </c>
      <c r="E39" s="39">
        <f t="shared" si="3"/>
        <v>0.80945392820367545</v>
      </c>
      <c r="F39" s="39" t="str">
        <f t="shared" si="6"/>
        <v/>
      </c>
    </row>
    <row r="40" spans="2:6">
      <c r="B40" s="38">
        <f t="shared" si="7"/>
        <v>3407825.9376311889</v>
      </c>
      <c r="C40" s="39">
        <f t="shared" si="5"/>
        <v>0.18197008586099822</v>
      </c>
      <c r="D40" s="39" t="str">
        <f t="shared" si="2"/>
        <v/>
      </c>
      <c r="E40" s="39">
        <f t="shared" si="3"/>
        <v>0.81802991413900172</v>
      </c>
      <c r="F40" s="39" t="str">
        <f t="shared" si="6"/>
        <v/>
      </c>
    </row>
    <row r="41" spans="2:6">
      <c r="B41" s="38">
        <f t="shared" si="7"/>
        <v>3499929.3413509508</v>
      </c>
      <c r="C41" s="39">
        <f t="shared" si="5"/>
        <v>0.17378008287493743</v>
      </c>
      <c r="D41" s="39" t="str">
        <f t="shared" si="2"/>
        <v/>
      </c>
      <c r="E41" s="39">
        <f t="shared" si="3"/>
        <v>0.8262199171250626</v>
      </c>
      <c r="F41" s="39" t="str">
        <f t="shared" si="6"/>
        <v/>
      </c>
    </row>
    <row r="42" spans="2:6">
      <c r="B42" s="38">
        <f t="shared" si="7"/>
        <v>3592032.7450707126</v>
      </c>
      <c r="C42" s="39">
        <f t="shared" si="5"/>
        <v>0.16595869074375594</v>
      </c>
      <c r="D42" s="39" t="str">
        <f t="shared" si="2"/>
        <v/>
      </c>
      <c r="E42" s="39">
        <f t="shared" si="3"/>
        <v>0.83404130925624409</v>
      </c>
      <c r="F42" s="39" t="str">
        <f t="shared" si="6"/>
        <v/>
      </c>
    </row>
    <row r="43" spans="2:6">
      <c r="B43" s="38">
        <f t="shared" si="7"/>
        <v>3684136.1487904745</v>
      </c>
      <c r="C43" s="39">
        <f t="shared" si="5"/>
        <v>0.15848931924611123</v>
      </c>
      <c r="D43" s="39" t="str">
        <f t="shared" si="2"/>
        <v/>
      </c>
      <c r="E43" s="39">
        <f t="shared" si="3"/>
        <v>0.8415106807538888</v>
      </c>
      <c r="F43" s="39" t="str">
        <f t="shared" si="6"/>
        <v/>
      </c>
    </row>
    <row r="44" spans="2:6">
      <c r="B44" s="38">
        <f t="shared" si="7"/>
        <v>3776239.5525102364</v>
      </c>
      <c r="C44" s="39">
        <f t="shared" si="5"/>
        <v>0.15135612484362068</v>
      </c>
      <c r="D44" s="39" t="str">
        <f t="shared" si="2"/>
        <v/>
      </c>
      <c r="E44" s="39">
        <f t="shared" si="3"/>
        <v>0.84864387515637929</v>
      </c>
      <c r="F44" s="39" t="str">
        <f t="shared" si="6"/>
        <v/>
      </c>
    </row>
    <row r="45" spans="2:6">
      <c r="B45" s="38">
        <f t="shared" si="7"/>
        <v>3868342.9562299983</v>
      </c>
      <c r="C45" s="39">
        <f t="shared" si="5"/>
        <v>0.1445439770745926</v>
      </c>
      <c r="D45" s="39" t="str">
        <f t="shared" si="2"/>
        <v/>
      </c>
      <c r="E45" s="39">
        <f t="shared" si="3"/>
        <v>0.85545602292540734</v>
      </c>
      <c r="F45" s="39" t="str">
        <f t="shared" si="6"/>
        <v/>
      </c>
    </row>
    <row r="46" spans="2:6">
      <c r="B46" s="38">
        <f t="shared" si="7"/>
        <v>3960446.3599497601</v>
      </c>
      <c r="C46" s="39">
        <f t="shared" si="5"/>
        <v>0.13803842646028835</v>
      </c>
      <c r="D46" s="39" t="str">
        <f t="shared" si="2"/>
        <v/>
      </c>
      <c r="E46" s="39">
        <f t="shared" si="3"/>
        <v>0.8619615735397117</v>
      </c>
      <c r="F46" s="39" t="str">
        <f t="shared" si="6"/>
        <v/>
      </c>
    </row>
    <row r="47" spans="2:6">
      <c r="B47" s="38">
        <f t="shared" si="7"/>
        <v>4052549.763669522</v>
      </c>
      <c r="C47" s="39">
        <f t="shared" si="5"/>
        <v>0.13182567385564056</v>
      </c>
      <c r="D47" s="39" t="str">
        <f t="shared" si="2"/>
        <v/>
      </c>
      <c r="E47" s="39">
        <f t="shared" si="3"/>
        <v>0.86817432614435941</v>
      </c>
      <c r="F47" s="39" t="str">
        <f t="shared" si="6"/>
        <v/>
      </c>
    </row>
    <row r="48" spans="2:6">
      <c r="B48" s="38">
        <f t="shared" si="7"/>
        <v>4144653.1673892839</v>
      </c>
      <c r="C48" s="39">
        <f t="shared" si="5"/>
        <v>0.12589254117941664</v>
      </c>
      <c r="D48" s="39" t="str">
        <f t="shared" si="2"/>
        <v/>
      </c>
      <c r="E48" s="39">
        <f t="shared" si="3"/>
        <v>0.87410745882058338</v>
      </c>
      <c r="F48" s="39" t="str">
        <f t="shared" si="6"/>
        <v/>
      </c>
    </row>
    <row r="49" spans="2:6">
      <c r="B49" s="38">
        <f t="shared" si="7"/>
        <v>4236756.5711090453</v>
      </c>
      <c r="C49" s="39">
        <f t="shared" si="5"/>
        <v>0.12022644346174119</v>
      </c>
      <c r="D49" s="39" t="str">
        <f t="shared" si="2"/>
        <v/>
      </c>
      <c r="E49" s="39">
        <f t="shared" si="3"/>
        <v>0.87977355653825873</v>
      </c>
      <c r="F49" s="39" t="str">
        <f t="shared" si="6"/>
        <v/>
      </c>
    </row>
    <row r="50" spans="2:6">
      <c r="B50" s="38">
        <f t="shared" si="7"/>
        <v>4328859.9748288067</v>
      </c>
      <c r="C50" s="39">
        <f t="shared" si="5"/>
        <v>0.11481536214968822</v>
      </c>
      <c r="D50" s="39" t="str">
        <f t="shared" si="2"/>
        <v/>
      </c>
      <c r="E50" s="39">
        <f t="shared" si="3"/>
        <v>0.88518463785031176</v>
      </c>
      <c r="F50" s="39" t="str">
        <f t="shared" si="6"/>
        <v/>
      </c>
    </row>
    <row r="51" spans="2:6">
      <c r="B51" s="38">
        <f t="shared" si="7"/>
        <v>4420963.3785485681</v>
      </c>
      <c r="C51" s="39">
        <f t="shared" si="5"/>
        <v>0.10964781961431849</v>
      </c>
      <c r="D51" s="39" t="str">
        <f t="shared" si="2"/>
        <v/>
      </c>
      <c r="E51" s="39">
        <f t="shared" si="3"/>
        <v>0.89035218038568154</v>
      </c>
      <c r="F51" s="39" t="str">
        <f t="shared" si="6"/>
        <v/>
      </c>
    </row>
    <row r="52" spans="2:6">
      <c r="B52" s="38">
        <f t="shared" si="7"/>
        <v>4513066.7822683295</v>
      </c>
      <c r="C52" s="39">
        <f t="shared" si="5"/>
        <v>0.10471285480508996</v>
      </c>
      <c r="D52" s="39" t="str">
        <f t="shared" si="2"/>
        <v/>
      </c>
      <c r="E52" s="39">
        <f t="shared" si="3"/>
        <v>0.89528714519491004</v>
      </c>
      <c r="F52" s="39" t="str">
        <f t="shared" si="6"/>
        <v/>
      </c>
    </row>
    <row r="53" spans="2:6">
      <c r="B53" s="38">
        <f t="shared" si="7"/>
        <v>4605170.1859880909</v>
      </c>
      <c r="C53" s="39">
        <f t="shared" si="5"/>
        <v>0.10000000000000003</v>
      </c>
      <c r="D53" s="39" t="str">
        <f t="shared" si="2"/>
        <v/>
      </c>
      <c r="E53" s="39">
        <f t="shared" si="3"/>
        <v>0.9</v>
      </c>
      <c r="F53" s="39" t="str">
        <f t="shared" si="6"/>
        <v/>
      </c>
    </row>
    <row r="54" spans="2:6">
      <c r="B54" s="38">
        <f t="shared" si="7"/>
        <v>4697273.5897078523</v>
      </c>
      <c r="C54" s="39">
        <f t="shared" si="5"/>
        <v>9.549925860214363E-2</v>
      </c>
      <c r="D54" s="39" t="str">
        <f t="shared" si="2"/>
        <v/>
      </c>
      <c r="E54" s="39">
        <f t="shared" si="3"/>
        <v>0.90450074139785641</v>
      </c>
      <c r="F54" s="39" t="str">
        <f t="shared" si="6"/>
        <v/>
      </c>
    </row>
    <row r="55" spans="2:6">
      <c r="B55" s="38">
        <f t="shared" si="7"/>
        <v>4789376.9934276138</v>
      </c>
      <c r="C55" s="39">
        <f t="shared" si="5"/>
        <v>9.1201083935591037E-2</v>
      </c>
      <c r="D55" s="39" t="str">
        <f t="shared" si="2"/>
        <v/>
      </c>
      <c r="E55" s="39">
        <f t="shared" si="3"/>
        <v>0.90879891606440899</v>
      </c>
      <c r="F55" s="39" t="str">
        <f t="shared" si="6"/>
        <v/>
      </c>
    </row>
    <row r="56" spans="2:6">
      <c r="B56" s="38">
        <f t="shared" si="7"/>
        <v>4881480.3971473752</v>
      </c>
      <c r="C56" s="39">
        <f t="shared" si="5"/>
        <v>8.709635899560815E-2</v>
      </c>
      <c r="D56" s="39" t="str">
        <f t="shared" si="2"/>
        <v/>
      </c>
      <c r="E56" s="39">
        <f t="shared" si="3"/>
        <v>0.91290364100439181</v>
      </c>
      <c r="F56" s="39" t="str">
        <f t="shared" si="6"/>
        <v/>
      </c>
    </row>
    <row r="57" spans="2:6">
      <c r="B57" s="38">
        <f t="shared" si="7"/>
        <v>4973583.8008671366</v>
      </c>
      <c r="C57" s="39">
        <f t="shared" si="5"/>
        <v>8.317637711026718E-2</v>
      </c>
      <c r="D57" s="39" t="str">
        <f t="shared" si="2"/>
        <v/>
      </c>
      <c r="E57" s="39">
        <f t="shared" si="3"/>
        <v>0.91682362288973285</v>
      </c>
      <c r="F57" s="39" t="str">
        <f t="shared" si="6"/>
        <v/>
      </c>
    </row>
    <row r="58" spans="2:6">
      <c r="B58" s="38">
        <f t="shared" si="7"/>
        <v>5065687.204586898</v>
      </c>
      <c r="C58" s="39">
        <f t="shared" si="5"/>
        <v>7.9432823472428249E-2</v>
      </c>
      <c r="D58" s="39" t="str">
        <f t="shared" si="2"/>
        <v/>
      </c>
      <c r="E58" s="39">
        <f t="shared" si="3"/>
        <v>0.92056717652757181</v>
      </c>
      <c r="F58" s="39" t="str">
        <f t="shared" si="6"/>
        <v/>
      </c>
    </row>
    <row r="59" spans="2:6">
      <c r="B59" s="38">
        <f t="shared" si="7"/>
        <v>5157790.6083066594</v>
      </c>
      <c r="C59" s="39">
        <f t="shared" si="5"/>
        <v>7.5857757502918469E-2</v>
      </c>
      <c r="D59" s="39" t="str">
        <f t="shared" si="2"/>
        <v/>
      </c>
      <c r="E59" s="39">
        <f t="shared" si="3"/>
        <v>0.92414224249708155</v>
      </c>
      <c r="F59" s="39" t="str">
        <f t="shared" si="6"/>
        <v/>
      </c>
    </row>
    <row r="60" spans="2:6">
      <c r="B60" s="38">
        <f t="shared" si="7"/>
        <v>5249894.0120264208</v>
      </c>
      <c r="C60" s="39">
        <f t="shared" si="5"/>
        <v>7.2443596007499111E-2</v>
      </c>
      <c r="D60" s="39" t="str">
        <f t="shared" si="2"/>
        <v/>
      </c>
      <c r="E60" s="39">
        <f t="shared" si="3"/>
        <v>0.92755640399250083</v>
      </c>
      <c r="F60" s="39" t="str">
        <f t="shared" si="6"/>
        <v/>
      </c>
    </row>
    <row r="61" spans="2:6">
      <c r="B61" s="38">
        <f t="shared" si="7"/>
        <v>5341997.4157461822</v>
      </c>
      <c r="C61" s="39">
        <f t="shared" si="5"/>
        <v>6.9183097091893769E-2</v>
      </c>
      <c r="D61" s="39" t="str">
        <f t="shared" si="2"/>
        <v/>
      </c>
      <c r="E61" s="39">
        <f t="shared" si="3"/>
        <v>0.93081690290810626</v>
      </c>
      <c r="F61" s="39" t="str">
        <f t="shared" si="6"/>
        <v/>
      </c>
    </row>
    <row r="62" spans="2:6">
      <c r="B62" s="38">
        <f t="shared" si="7"/>
        <v>5434100.8194659436</v>
      </c>
      <c r="C62" s="39">
        <f t="shared" si="5"/>
        <v>6.6069344800759724E-2</v>
      </c>
      <c r="D62" s="39" t="str">
        <f t="shared" si="2"/>
        <v/>
      </c>
      <c r="E62" s="39">
        <f t="shared" si="3"/>
        <v>0.93393065519924023</v>
      </c>
      <c r="F62" s="39" t="str">
        <f t="shared" si="6"/>
        <v/>
      </c>
    </row>
    <row r="63" spans="2:6">
      <c r="B63" s="38">
        <f t="shared" si="7"/>
        <v>5526204.223185705</v>
      </c>
      <c r="C63" s="39">
        <f t="shared" si="5"/>
        <v>6.3095734448019469E-2</v>
      </c>
      <c r="D63" s="39" t="str">
        <f t="shared" si="2"/>
        <v/>
      </c>
      <c r="E63" s="39">
        <f t="shared" si="3"/>
        <v>0.93690426555198059</v>
      </c>
      <c r="F63" s="39" t="str">
        <f t="shared" si="6"/>
        <v/>
      </c>
    </row>
    <row r="64" spans="2:6">
      <c r="B64" s="38">
        <f t="shared" si="7"/>
        <v>5618307.6269054664</v>
      </c>
      <c r="C64" s="39">
        <f t="shared" si="5"/>
        <v>6.0255958607435919E-2</v>
      </c>
      <c r="D64" s="39" t="str">
        <f t="shared" si="2"/>
        <v/>
      </c>
      <c r="E64" s="39">
        <f t="shared" si="3"/>
        <v>0.93974404139256407</v>
      </c>
      <c r="F64" s="39" t="str">
        <f t="shared" si="6"/>
        <v/>
      </c>
    </row>
    <row r="65" spans="2:6">
      <c r="B65" s="38">
        <f t="shared" si="7"/>
        <v>5710411.0306252278</v>
      </c>
      <c r="C65" s="39">
        <f t="shared" si="5"/>
        <v>5.7543993733715833E-2</v>
      </c>
      <c r="D65" s="39" t="str">
        <f t="shared" si="2"/>
        <v/>
      </c>
      <c r="E65" s="39">
        <f t="shared" si="3"/>
        <v>0.94245600626628412</v>
      </c>
      <c r="F65" s="39" t="str">
        <f t="shared" si="6"/>
        <v/>
      </c>
    </row>
    <row r="66" spans="2:6">
      <c r="B66" s="38">
        <f t="shared" si="7"/>
        <v>5802514.4343449892</v>
      </c>
      <c r="C66" s="39">
        <f t="shared" si="5"/>
        <v>5.4954087385762636E-2</v>
      </c>
      <c r="D66" s="39" t="str">
        <f t="shared" si="2"/>
        <v/>
      </c>
      <c r="E66" s="39">
        <f t="shared" si="3"/>
        <v>0.94504591261423743</v>
      </c>
      <c r="F66" s="39" t="str">
        <f t="shared" si="6"/>
        <v/>
      </c>
    </row>
    <row r="67" spans="2:6">
      <c r="B67" s="38">
        <f t="shared" si="7"/>
        <v>5894617.8380647507</v>
      </c>
      <c r="C67" s="39">
        <f t="shared" si="5"/>
        <v>5.2480746024977432E-2</v>
      </c>
      <c r="D67" s="39" t="str">
        <f t="shared" si="2"/>
        <v/>
      </c>
      <c r="E67" s="39">
        <f t="shared" si="3"/>
        <v>0.94751925397502257</v>
      </c>
      <c r="F67" s="39" t="str">
        <f t="shared" si="6"/>
        <v/>
      </c>
    </row>
    <row r="68" spans="2:6">
      <c r="B68" s="38">
        <f t="shared" ref="B68:B99" si="8">B67+$B$1</f>
        <v>5986721.2417845121</v>
      </c>
      <c r="C68" s="39">
        <f t="shared" si="5"/>
        <v>5.0118723362727408E-2</v>
      </c>
      <c r="D68" s="39" t="str">
        <f t="shared" ref="D68:D131" si="9">IF(C68=MAX($C$3:$C$203),1,"")</f>
        <v/>
      </c>
      <c r="E68" s="39">
        <f t="shared" ref="E68:E131" si="10">GAMMADIST(B68/$G$15,$G$13,1,TRUE)</f>
        <v>0.94988127663727262</v>
      </c>
      <c r="F68" s="39" t="str">
        <f t="shared" si="6"/>
        <v/>
      </c>
    </row>
    <row r="69" spans="2:6">
      <c r="B69" s="38">
        <f t="shared" si="8"/>
        <v>6078824.6455042735</v>
      </c>
      <c r="C69" s="39">
        <f t="shared" ref="C69:C132" si="11">GAMMADIST(B69/$G$15,$G$13,1,FALSE)</f>
        <v>4.7863009232264019E-2</v>
      </c>
      <c r="D69" s="39" t="str">
        <f t="shared" si="9"/>
        <v/>
      </c>
      <c r="E69" s="39">
        <f t="shared" si="10"/>
        <v>0.95213699076773595</v>
      </c>
      <c r="F69" s="39">
        <f t="shared" ref="F69:F132" si="12">IF(E68&lt;0.95,IF(E69&gt;0.95,1,""),"")</f>
        <v>1</v>
      </c>
    </row>
    <row r="70" spans="2:6">
      <c r="B70" s="38">
        <f t="shared" si="8"/>
        <v>6170928.0492240349</v>
      </c>
      <c r="C70" s="39">
        <f t="shared" si="11"/>
        <v>4.5708818961487686E-2</v>
      </c>
      <c r="D70" s="39" t="str">
        <f t="shared" si="9"/>
        <v/>
      </c>
      <c r="E70" s="39">
        <f t="shared" si="10"/>
        <v>0.95429118103851229</v>
      </c>
      <c r="F70" s="39" t="str">
        <f t="shared" si="12"/>
        <v/>
      </c>
    </row>
    <row r="71" spans="2:6">
      <c r="B71" s="38">
        <f t="shared" si="8"/>
        <v>6263031.4529437963</v>
      </c>
      <c r="C71" s="39">
        <f t="shared" si="11"/>
        <v>4.3651583224016778E-2</v>
      </c>
      <c r="D71" s="39" t="str">
        <f t="shared" si="9"/>
        <v/>
      </c>
      <c r="E71" s="39">
        <f t="shared" si="10"/>
        <v>0.95634841677598326</v>
      </c>
      <c r="F71" s="39" t="str">
        <f t="shared" si="12"/>
        <v/>
      </c>
    </row>
    <row r="72" spans="2:6">
      <c r="B72" s="38">
        <f t="shared" si="8"/>
        <v>6355134.8566635577</v>
      </c>
      <c r="C72" s="39">
        <f t="shared" si="11"/>
        <v>4.1686938347033714E-2</v>
      </c>
      <c r="D72" s="39" t="str">
        <f t="shared" si="9"/>
        <v/>
      </c>
      <c r="E72" s="39">
        <f t="shared" si="10"/>
        <v>0.95831306165296626</v>
      </c>
      <c r="F72" s="39" t="str">
        <f t="shared" si="12"/>
        <v/>
      </c>
    </row>
    <row r="73" spans="2:6">
      <c r="B73" s="38">
        <f t="shared" si="8"/>
        <v>6447238.2603833191</v>
      </c>
      <c r="C73" s="39">
        <f t="shared" si="11"/>
        <v>3.9810717055349901E-2</v>
      </c>
      <c r="D73" s="39" t="str">
        <f t="shared" si="9"/>
        <v/>
      </c>
      <c r="E73" s="39">
        <f t="shared" si="10"/>
        <v>0.96018928294465011</v>
      </c>
      <c r="F73" s="39" t="str">
        <f t="shared" si="12"/>
        <v/>
      </c>
    </row>
    <row r="74" spans="2:6">
      <c r="B74" s="38">
        <f t="shared" si="8"/>
        <v>6539341.6641030805</v>
      </c>
      <c r="C74" s="39">
        <f t="shared" si="11"/>
        <v>3.8018939632056298E-2</v>
      </c>
      <c r="D74" s="39" t="str">
        <f t="shared" si="9"/>
        <v/>
      </c>
      <c r="E74" s="39">
        <f t="shared" si="10"/>
        <v>0.96198106036794373</v>
      </c>
      <c r="F74" s="39" t="str">
        <f t="shared" si="12"/>
        <v/>
      </c>
    </row>
    <row r="75" spans="2:6">
      <c r="B75" s="38">
        <f t="shared" si="8"/>
        <v>6631445.0678228419</v>
      </c>
      <c r="C75" s="39">
        <f t="shared" si="11"/>
        <v>3.6307805477010312E-2</v>
      </c>
      <c r="D75" s="39" t="str">
        <f t="shared" si="9"/>
        <v/>
      </c>
      <c r="E75" s="39">
        <f t="shared" si="10"/>
        <v>0.96369219452298971</v>
      </c>
      <c r="F75" s="39" t="str">
        <f t="shared" si="12"/>
        <v/>
      </c>
    </row>
    <row r="76" spans="2:6">
      <c r="B76" s="38">
        <f t="shared" si="8"/>
        <v>6723548.4715426033</v>
      </c>
      <c r="C76" s="39">
        <f t="shared" si="11"/>
        <v>3.4673685045253345E-2</v>
      </c>
      <c r="D76" s="39" t="str">
        <f t="shared" si="9"/>
        <v/>
      </c>
      <c r="E76" s="39">
        <f t="shared" si="10"/>
        <v>0.96532631495474663</v>
      </c>
      <c r="F76" s="39" t="str">
        <f t="shared" si="12"/>
        <v/>
      </c>
    </row>
    <row r="77" spans="2:6">
      <c r="B77" s="38">
        <f t="shared" si="8"/>
        <v>6815651.8752623647</v>
      </c>
      <c r="C77" s="39">
        <f t="shared" si="11"/>
        <v>3.311311214825928E-2</v>
      </c>
      <c r="D77" s="39" t="str">
        <f t="shared" si="9"/>
        <v/>
      </c>
      <c r="E77" s="39">
        <f t="shared" si="10"/>
        <v>0.96688688785174071</v>
      </c>
      <c r="F77" s="39" t="str">
        <f t="shared" si="12"/>
        <v/>
      </c>
    </row>
    <row r="78" spans="2:6">
      <c r="B78" s="38">
        <f t="shared" si="8"/>
        <v>6907755.2789821262</v>
      </c>
      <c r="C78" s="39">
        <f t="shared" si="11"/>
        <v>3.1622776601683965E-2</v>
      </c>
      <c r="D78" s="39" t="str">
        <f t="shared" si="9"/>
        <v/>
      </c>
      <c r="E78" s="39">
        <f t="shared" si="10"/>
        <v>0.968377223398316</v>
      </c>
      <c r="F78" s="39" t="str">
        <f t="shared" si="12"/>
        <v/>
      </c>
    </row>
    <row r="79" spans="2:6">
      <c r="B79" s="38">
        <f t="shared" si="8"/>
        <v>6999858.6827018876</v>
      </c>
      <c r="C79" s="39">
        <f t="shared" si="11"/>
        <v>3.0199517204020337E-2</v>
      </c>
      <c r="D79" s="39" t="str">
        <f t="shared" si="9"/>
        <v/>
      </c>
      <c r="E79" s="39">
        <f t="shared" si="10"/>
        <v>0.96980048279597963</v>
      </c>
      <c r="F79" s="39" t="str">
        <f t="shared" si="12"/>
        <v/>
      </c>
    </row>
    <row r="80" spans="2:6">
      <c r="B80" s="38">
        <f t="shared" si="8"/>
        <v>7091962.086421649</v>
      </c>
      <c r="C80" s="39">
        <f t="shared" si="11"/>
        <v>2.8840315031266228E-2</v>
      </c>
      <c r="D80" s="39" t="str">
        <f t="shared" si="9"/>
        <v/>
      </c>
      <c r="E80" s="39">
        <f t="shared" si="10"/>
        <v>0.97115968496873373</v>
      </c>
      <c r="F80" s="39" t="str">
        <f t="shared" si="12"/>
        <v/>
      </c>
    </row>
    <row r="81" spans="2:6">
      <c r="B81" s="38">
        <f t="shared" si="8"/>
        <v>7184065.4901414104</v>
      </c>
      <c r="C81" s="39">
        <f t="shared" si="11"/>
        <v>2.7542287033381831E-2</v>
      </c>
      <c r="D81" s="39" t="str">
        <f t="shared" si="9"/>
        <v/>
      </c>
      <c r="E81" s="39">
        <f t="shared" si="10"/>
        <v>0.9724577129666182</v>
      </c>
      <c r="F81" s="39" t="str">
        <f t="shared" si="12"/>
        <v/>
      </c>
    </row>
    <row r="82" spans="2:6">
      <c r="B82" s="38">
        <f t="shared" si="8"/>
        <v>7276168.8938611718</v>
      </c>
      <c r="C82" s="39">
        <f t="shared" si="11"/>
        <v>2.6302679918953981E-2</v>
      </c>
      <c r="D82" s="39" t="str">
        <f t="shared" si="9"/>
        <v/>
      </c>
      <c r="E82" s="39">
        <f t="shared" si="10"/>
        <v>0.97369732008104604</v>
      </c>
      <c r="F82" s="39" t="str">
        <f t="shared" si="12"/>
        <v/>
      </c>
    </row>
    <row r="83" spans="2:6">
      <c r="B83" s="38">
        <f t="shared" si="8"/>
        <v>7368272.2975809332</v>
      </c>
      <c r="C83" s="39">
        <f t="shared" si="11"/>
        <v>2.5118864315095961E-2</v>
      </c>
      <c r="D83" s="39" t="str">
        <f t="shared" si="9"/>
        <v/>
      </c>
      <c r="E83" s="39">
        <f t="shared" si="10"/>
        <v>0.97488113568490409</v>
      </c>
      <c r="F83" s="39" t="str">
        <f t="shared" si="12"/>
        <v/>
      </c>
    </row>
    <row r="84" spans="2:6">
      <c r="B84" s="38">
        <f t="shared" si="8"/>
        <v>7460375.7013006946</v>
      </c>
      <c r="C84" s="39">
        <f t="shared" si="11"/>
        <v>2.3988329190195057E-2</v>
      </c>
      <c r="D84" s="39" t="str">
        <f t="shared" si="9"/>
        <v/>
      </c>
      <c r="E84" s="39">
        <f t="shared" si="10"/>
        <v>0.97601167080980489</v>
      </c>
      <c r="F84" s="39" t="str">
        <f t="shared" si="12"/>
        <v/>
      </c>
    </row>
    <row r="85" spans="2:6">
      <c r="B85" s="38">
        <f t="shared" si="8"/>
        <v>7552479.105020456</v>
      </c>
      <c r="C85" s="39">
        <f t="shared" si="11"/>
        <v>2.2908676527677887E-2</v>
      </c>
      <c r="D85" s="39" t="str">
        <f t="shared" si="9"/>
        <v/>
      </c>
      <c r="E85" s="39">
        <f t="shared" si="10"/>
        <v>0.97709132347232208</v>
      </c>
      <c r="F85" s="39" t="str">
        <f t="shared" si="12"/>
        <v/>
      </c>
    </row>
    <row r="86" spans="2:6">
      <c r="B86" s="38">
        <f t="shared" si="8"/>
        <v>7644582.5087402174</v>
      </c>
      <c r="C86" s="39">
        <f t="shared" si="11"/>
        <v>2.1877616239495676E-2</v>
      </c>
      <c r="D86" s="39" t="str">
        <f t="shared" si="9"/>
        <v/>
      </c>
      <c r="E86" s="39">
        <f t="shared" si="10"/>
        <v>0.97812238376050431</v>
      </c>
      <c r="F86" s="39" t="str">
        <f t="shared" si="12"/>
        <v/>
      </c>
    </row>
    <row r="87" spans="2:6">
      <c r="B87" s="38">
        <f t="shared" si="8"/>
        <v>7736685.9124599788</v>
      </c>
      <c r="C87" s="39">
        <f t="shared" si="11"/>
        <v>2.0892961308540545E-2</v>
      </c>
      <c r="D87" s="39" t="str">
        <f t="shared" si="9"/>
        <v/>
      </c>
      <c r="E87" s="39">
        <f t="shared" si="10"/>
        <v>0.97910703869145943</v>
      </c>
      <c r="F87" s="39" t="str">
        <f t="shared" si="12"/>
        <v/>
      </c>
    </row>
    <row r="88" spans="2:6">
      <c r="B88" s="38">
        <f t="shared" si="8"/>
        <v>7828789.3161797402</v>
      </c>
      <c r="C88" s="39">
        <f t="shared" si="11"/>
        <v>1.9952623149688938E-2</v>
      </c>
      <c r="D88" s="39" t="str">
        <f t="shared" si="9"/>
        <v/>
      </c>
      <c r="E88" s="39">
        <f t="shared" si="10"/>
        <v>0.98004737685031107</v>
      </c>
      <c r="F88" s="39" t="str">
        <f t="shared" si="12"/>
        <v/>
      </c>
    </row>
    <row r="89" spans="2:6">
      <c r="B89" s="38">
        <f t="shared" si="8"/>
        <v>7920892.7198995017</v>
      </c>
      <c r="C89" s="39">
        <f t="shared" si="11"/>
        <v>1.9054607179632612E-2</v>
      </c>
      <c r="D89" s="39" t="str">
        <f t="shared" si="9"/>
        <v/>
      </c>
      <c r="E89" s="39">
        <f t="shared" si="10"/>
        <v>0.98094539282036741</v>
      </c>
      <c r="F89" s="39" t="str">
        <f t="shared" si="12"/>
        <v/>
      </c>
    </row>
    <row r="90" spans="2:6">
      <c r="B90" s="38">
        <f t="shared" si="8"/>
        <v>8012996.1236192631</v>
      </c>
      <c r="C90" s="39">
        <f t="shared" si="11"/>
        <v>1.8197008586099975E-2</v>
      </c>
      <c r="D90" s="39" t="str">
        <f t="shared" si="9"/>
        <v/>
      </c>
      <c r="E90" s="39">
        <f t="shared" si="10"/>
        <v>0.98180299141390004</v>
      </c>
      <c r="F90" s="39" t="str">
        <f t="shared" si="12"/>
        <v/>
      </c>
    </row>
    <row r="91" spans="2:6">
      <c r="B91" s="38">
        <f t="shared" si="8"/>
        <v>8105099.5273390245</v>
      </c>
      <c r="C91" s="39">
        <f t="shared" si="11"/>
        <v>1.737800828749389E-2</v>
      </c>
      <c r="D91" s="39" t="str">
        <f t="shared" si="9"/>
        <v/>
      </c>
      <c r="E91" s="39">
        <f t="shared" si="10"/>
        <v>0.98262199171250608</v>
      </c>
      <c r="F91" s="39" t="str">
        <f t="shared" si="12"/>
        <v/>
      </c>
    </row>
    <row r="92" spans="2:6">
      <c r="B92" s="38">
        <f t="shared" si="8"/>
        <v>8197202.9310587859</v>
      </c>
      <c r="C92" s="39">
        <f t="shared" si="11"/>
        <v>1.6595869074375741E-2</v>
      </c>
      <c r="D92" s="39" t="str">
        <f t="shared" si="9"/>
        <v/>
      </c>
      <c r="E92" s="39">
        <f t="shared" si="10"/>
        <v>0.98340413092562429</v>
      </c>
      <c r="F92" s="39" t="str">
        <f t="shared" si="12"/>
        <v/>
      </c>
    </row>
    <row r="93" spans="2:6">
      <c r="B93" s="38">
        <f t="shared" si="8"/>
        <v>8289306.3347785473</v>
      </c>
      <c r="C93" s="39">
        <f t="shared" si="11"/>
        <v>1.5848931924611266E-2</v>
      </c>
      <c r="D93" s="39" t="str">
        <f t="shared" si="9"/>
        <v/>
      </c>
      <c r="E93" s="39">
        <f t="shared" si="10"/>
        <v>0.98415106807538877</v>
      </c>
      <c r="F93" s="39" t="str">
        <f t="shared" si="12"/>
        <v/>
      </c>
    </row>
    <row r="94" spans="2:6">
      <c r="B94" s="38">
        <f t="shared" si="8"/>
        <v>8381409.7384983087</v>
      </c>
      <c r="C94" s="39">
        <f t="shared" si="11"/>
        <v>1.5135612484362208E-2</v>
      </c>
      <c r="D94" s="39" t="str">
        <f t="shared" si="9"/>
        <v/>
      </c>
      <c r="E94" s="39">
        <f t="shared" si="10"/>
        <v>0.98486438751563776</v>
      </c>
      <c r="F94" s="39" t="str">
        <f t="shared" si="12"/>
        <v/>
      </c>
    </row>
    <row r="95" spans="2:6">
      <c r="B95" s="38">
        <f t="shared" si="8"/>
        <v>8473513.1422180701</v>
      </c>
      <c r="C95" s="39">
        <f t="shared" si="11"/>
        <v>1.4454397707459401E-2</v>
      </c>
      <c r="D95" s="39" t="str">
        <f t="shared" si="9"/>
        <v/>
      </c>
      <c r="E95" s="39">
        <f t="shared" si="10"/>
        <v>0.98554560229254062</v>
      </c>
      <c r="F95" s="39" t="str">
        <f t="shared" si="12"/>
        <v/>
      </c>
    </row>
    <row r="96" spans="2:6">
      <c r="B96" s="38">
        <f t="shared" si="8"/>
        <v>8565616.5459378324</v>
      </c>
      <c r="C96" s="39">
        <f t="shared" si="11"/>
        <v>1.3803842646028972E-2</v>
      </c>
      <c r="D96" s="39" t="str">
        <f t="shared" si="9"/>
        <v/>
      </c>
      <c r="E96" s="39">
        <f t="shared" si="10"/>
        <v>0.98619615735397104</v>
      </c>
      <c r="F96" s="39" t="str">
        <f t="shared" si="12"/>
        <v/>
      </c>
    </row>
    <row r="97" spans="2:6">
      <c r="B97" s="38">
        <f t="shared" si="8"/>
        <v>8657719.9496575948</v>
      </c>
      <c r="C97" s="39">
        <f t="shared" si="11"/>
        <v>1.318256738556418E-2</v>
      </c>
      <c r="D97" s="39" t="str">
        <f t="shared" si="9"/>
        <v/>
      </c>
      <c r="E97" s="39">
        <f t="shared" si="10"/>
        <v>0.98681743261443577</v>
      </c>
      <c r="F97" s="39" t="str">
        <f t="shared" si="12"/>
        <v/>
      </c>
    </row>
    <row r="98" spans="2:6">
      <c r="B98" s="38">
        <f t="shared" si="8"/>
        <v>8749823.3533773571</v>
      </c>
      <c r="C98" s="39">
        <f t="shared" si="11"/>
        <v>1.2589254117941777E-2</v>
      </c>
      <c r="D98" s="39" t="str">
        <f t="shared" si="9"/>
        <v/>
      </c>
      <c r="E98" s="39">
        <f t="shared" si="10"/>
        <v>0.98741074588205824</v>
      </c>
      <c r="F98" s="39" t="str">
        <f t="shared" si="12"/>
        <v/>
      </c>
    </row>
    <row r="99" spans="2:6">
      <c r="B99" s="38">
        <f t="shared" si="8"/>
        <v>8841926.7570971195</v>
      </c>
      <c r="C99" s="39">
        <f t="shared" si="11"/>
        <v>1.2022644346174222E-2</v>
      </c>
      <c r="D99" s="39" t="str">
        <f t="shared" si="9"/>
        <v/>
      </c>
      <c r="E99" s="39">
        <f t="shared" si="10"/>
        <v>0.98797735565382583</v>
      </c>
      <c r="F99" s="39" t="str">
        <f t="shared" si="12"/>
        <v/>
      </c>
    </row>
    <row r="100" spans="2:6">
      <c r="B100" s="38">
        <f t="shared" ref="B100:B131" si="13">B99+$B$1</f>
        <v>8934030.1608168818</v>
      </c>
      <c r="C100" s="39">
        <f t="shared" si="11"/>
        <v>1.1481536214968916E-2</v>
      </c>
      <c r="D100" s="39" t="str">
        <f t="shared" si="9"/>
        <v/>
      </c>
      <c r="E100" s="39">
        <f t="shared" si="10"/>
        <v>0.98851846378503105</v>
      </c>
      <c r="F100" s="39" t="str">
        <f t="shared" si="12"/>
        <v/>
      </c>
    </row>
    <row r="101" spans="2:6">
      <c r="B101" s="38">
        <f t="shared" si="13"/>
        <v>9026133.5645366441</v>
      </c>
      <c r="C101" s="39">
        <f t="shared" si="11"/>
        <v>1.0964781961431929E-2</v>
      </c>
      <c r="D101" s="39" t="str">
        <f t="shared" si="9"/>
        <v/>
      </c>
      <c r="E101" s="39">
        <f t="shared" si="10"/>
        <v>0.98903521803856809</v>
      </c>
      <c r="F101" s="39" t="str">
        <f t="shared" si="12"/>
        <v/>
      </c>
    </row>
    <row r="102" spans="2:6">
      <c r="B102" s="38">
        <f t="shared" si="13"/>
        <v>9118236.9682564065</v>
      </c>
      <c r="C102" s="39">
        <f t="shared" si="11"/>
        <v>1.0471285480509072E-2</v>
      </c>
      <c r="D102" s="39" t="str">
        <f t="shared" si="9"/>
        <v/>
      </c>
      <c r="E102" s="39">
        <f t="shared" si="10"/>
        <v>0.98952871451949098</v>
      </c>
      <c r="F102" s="39" t="str">
        <f t="shared" si="12"/>
        <v/>
      </c>
    </row>
    <row r="103" spans="2:6">
      <c r="B103" s="38">
        <f t="shared" si="13"/>
        <v>9210340.3719761688</v>
      </c>
      <c r="C103" s="39">
        <f t="shared" si="11"/>
        <v>1.0000000000000068E-2</v>
      </c>
      <c r="D103" s="39" t="str">
        <f t="shared" si="9"/>
        <v/>
      </c>
      <c r="E103" s="39">
        <f t="shared" si="10"/>
        <v>0.98999999999999988</v>
      </c>
      <c r="F103" s="39" t="str">
        <f t="shared" si="12"/>
        <v/>
      </c>
    </row>
    <row r="104" spans="2:6">
      <c r="B104" s="38">
        <f t="shared" si="13"/>
        <v>9302443.7756959312</v>
      </c>
      <c r="C104" s="39">
        <f t="shared" si="11"/>
        <v>9.5499258602144265E-3</v>
      </c>
      <c r="D104" s="39" t="str">
        <f t="shared" si="9"/>
        <v/>
      </c>
      <c r="E104" s="39">
        <f t="shared" si="10"/>
        <v>0.99045007413978559</v>
      </c>
      <c r="F104" s="39" t="str">
        <f t="shared" si="12"/>
        <v/>
      </c>
    </row>
    <row r="105" spans="2:6">
      <c r="B105" s="38">
        <f t="shared" si="13"/>
        <v>9394547.1794156935</v>
      </c>
      <c r="C105" s="39">
        <f t="shared" si="11"/>
        <v>9.1201083935591541E-3</v>
      </c>
      <c r="D105" s="39" t="str">
        <f t="shared" si="9"/>
        <v/>
      </c>
      <c r="E105" s="39">
        <f t="shared" si="10"/>
        <v>0.99087989160644085</v>
      </c>
      <c r="F105" s="39" t="str">
        <f t="shared" si="12"/>
        <v/>
      </c>
    </row>
    <row r="106" spans="2:6">
      <c r="B106" s="38">
        <f t="shared" si="13"/>
        <v>9486650.5831354558</v>
      </c>
      <c r="C106" s="39">
        <f t="shared" si="11"/>
        <v>8.7096358995608601E-3</v>
      </c>
      <c r="D106" s="39" t="str">
        <f t="shared" si="9"/>
        <v/>
      </c>
      <c r="E106" s="39">
        <f t="shared" si="10"/>
        <v>0.99129036410043914</v>
      </c>
      <c r="F106" s="39" t="str">
        <f t="shared" si="12"/>
        <v/>
      </c>
    </row>
    <row r="107" spans="2:6">
      <c r="B107" s="38">
        <f t="shared" si="13"/>
        <v>9578753.9868552182</v>
      </c>
      <c r="C107" s="39">
        <f t="shared" si="11"/>
        <v>8.3176377110267558E-3</v>
      </c>
      <c r="D107" s="39" t="str">
        <f t="shared" si="9"/>
        <v/>
      </c>
      <c r="E107" s="39">
        <f t="shared" si="10"/>
        <v>0.99168236228897322</v>
      </c>
      <c r="F107" s="39" t="str">
        <f t="shared" si="12"/>
        <v/>
      </c>
    </row>
    <row r="108" spans="2:6">
      <c r="B108" s="38">
        <f t="shared" si="13"/>
        <v>9670857.3905749805</v>
      </c>
      <c r="C108" s="39">
        <f t="shared" si="11"/>
        <v>7.9432823472428624E-3</v>
      </c>
      <c r="D108" s="39" t="str">
        <f t="shared" si="9"/>
        <v/>
      </c>
      <c r="E108" s="39">
        <f t="shared" si="10"/>
        <v>0.99205671765275716</v>
      </c>
      <c r="F108" s="39" t="str">
        <f t="shared" si="12"/>
        <v/>
      </c>
    </row>
    <row r="109" spans="2:6">
      <c r="B109" s="38">
        <f t="shared" si="13"/>
        <v>9762960.7942947429</v>
      </c>
      <c r="C109" s="39">
        <f t="shared" si="11"/>
        <v>7.5857757502918767E-3</v>
      </c>
      <c r="D109" s="39" t="str">
        <f t="shared" si="9"/>
        <v/>
      </c>
      <c r="E109" s="39">
        <f t="shared" si="10"/>
        <v>0.99241422424970815</v>
      </c>
      <c r="F109" s="39" t="str">
        <f t="shared" si="12"/>
        <v/>
      </c>
    </row>
    <row r="110" spans="2:6">
      <c r="B110" s="38">
        <f t="shared" si="13"/>
        <v>9855064.1980145052</v>
      </c>
      <c r="C110" s="39">
        <f t="shared" si="11"/>
        <v>7.2443596007499399E-3</v>
      </c>
      <c r="D110" s="39" t="str">
        <f t="shared" si="9"/>
        <v/>
      </c>
      <c r="E110" s="39">
        <f t="shared" si="10"/>
        <v>0.99275564039925002</v>
      </c>
      <c r="F110" s="39" t="str">
        <f t="shared" si="12"/>
        <v/>
      </c>
    </row>
    <row r="111" spans="2:6">
      <c r="B111" s="38">
        <f t="shared" si="13"/>
        <v>9947167.6017342675</v>
      </c>
      <c r="C111" s="39">
        <f t="shared" si="11"/>
        <v>6.9183097091893974E-3</v>
      </c>
      <c r="D111" s="39" t="str">
        <f t="shared" si="9"/>
        <v/>
      </c>
      <c r="E111" s="39">
        <f t="shared" si="10"/>
        <v>0.99308169029081061</v>
      </c>
      <c r="F111" s="39" t="str">
        <f t="shared" si="12"/>
        <v/>
      </c>
    </row>
    <row r="112" spans="2:6">
      <c r="B112" s="38">
        <f t="shared" si="13"/>
        <v>10039271.00545403</v>
      </c>
      <c r="C112" s="39">
        <f t="shared" si="11"/>
        <v>6.6069344800759921E-3</v>
      </c>
      <c r="D112" s="39" t="str">
        <f t="shared" si="9"/>
        <v/>
      </c>
      <c r="E112" s="39">
        <f t="shared" si="10"/>
        <v>0.99339306551992401</v>
      </c>
      <c r="F112" s="39" t="str">
        <f t="shared" si="12"/>
        <v/>
      </c>
    </row>
    <row r="113" spans="2:6">
      <c r="B113" s="38">
        <f t="shared" si="13"/>
        <v>10131374.409173792</v>
      </c>
      <c r="C113" s="39">
        <f t="shared" si="11"/>
        <v>6.3095734448019589E-3</v>
      </c>
      <c r="D113" s="39" t="str">
        <f t="shared" si="9"/>
        <v/>
      </c>
      <c r="E113" s="39">
        <f t="shared" si="10"/>
        <v>0.99369042655519801</v>
      </c>
      <c r="F113" s="39" t="str">
        <f t="shared" si="12"/>
        <v/>
      </c>
    </row>
    <row r="114" spans="2:6">
      <c r="B114" s="38">
        <f t="shared" si="13"/>
        <v>10223477.812893555</v>
      </c>
      <c r="C114" s="39">
        <f t="shared" si="11"/>
        <v>6.025595860743603E-3</v>
      </c>
      <c r="D114" s="39" t="str">
        <f t="shared" si="9"/>
        <v/>
      </c>
      <c r="E114" s="39">
        <f t="shared" si="10"/>
        <v>0.99397440413925642</v>
      </c>
      <c r="F114" s="39" t="str">
        <f t="shared" si="12"/>
        <v/>
      </c>
    </row>
    <row r="115" spans="2:6">
      <c r="B115" s="38">
        <f t="shared" si="13"/>
        <v>10315581.216613317</v>
      </c>
      <c r="C115" s="39">
        <f t="shared" si="11"/>
        <v>5.7543993733715892E-3</v>
      </c>
      <c r="D115" s="39" t="str">
        <f t="shared" si="9"/>
        <v/>
      </c>
      <c r="E115" s="39">
        <f t="shared" si="10"/>
        <v>0.99424560062662837</v>
      </c>
      <c r="F115" s="39" t="str">
        <f t="shared" si="12"/>
        <v/>
      </c>
    </row>
    <row r="116" spans="2:6">
      <c r="B116" s="38">
        <f t="shared" si="13"/>
        <v>10407684.620333079</v>
      </c>
      <c r="C116" s="39">
        <f t="shared" si="11"/>
        <v>5.4954087385762664E-3</v>
      </c>
      <c r="D116" s="39" t="str">
        <f t="shared" si="9"/>
        <v/>
      </c>
      <c r="E116" s="39">
        <f t="shared" si="10"/>
        <v>0.99450459126142376</v>
      </c>
      <c r="F116" s="39" t="str">
        <f t="shared" si="12"/>
        <v/>
      </c>
    </row>
    <row r="117" spans="2:6">
      <c r="B117" s="38">
        <f t="shared" si="13"/>
        <v>10499788.024052842</v>
      </c>
      <c r="C117" s="39">
        <f t="shared" si="11"/>
        <v>5.2480746024977419E-3</v>
      </c>
      <c r="D117" s="39" t="str">
        <f t="shared" si="9"/>
        <v/>
      </c>
      <c r="E117" s="39">
        <f t="shared" si="10"/>
        <v>0.99475192539750223</v>
      </c>
      <c r="F117" s="39" t="str">
        <f t="shared" si="12"/>
        <v/>
      </c>
    </row>
    <row r="118" spans="2:6">
      <c r="B118" s="38">
        <f t="shared" si="13"/>
        <v>10591891.427772604</v>
      </c>
      <c r="C118" s="39">
        <f t="shared" si="11"/>
        <v>5.0118723362727394E-3</v>
      </c>
      <c r="D118" s="39" t="str">
        <f t="shared" si="9"/>
        <v/>
      </c>
      <c r="E118" s="39">
        <f t="shared" si="10"/>
        <v>0.99498812766372724</v>
      </c>
      <c r="F118" s="39" t="str">
        <f t="shared" si="12"/>
        <v/>
      </c>
    </row>
    <row r="119" spans="2:6">
      <c r="B119" s="38">
        <f t="shared" si="13"/>
        <v>10683994.831492366</v>
      </c>
      <c r="C119" s="39">
        <f t="shared" si="11"/>
        <v>4.7863009232263958E-3</v>
      </c>
      <c r="D119" s="39" t="str">
        <f t="shared" si="9"/>
        <v/>
      </c>
      <c r="E119" s="39">
        <f t="shared" si="10"/>
        <v>0.99521369907677359</v>
      </c>
      <c r="F119" s="39" t="str">
        <f t="shared" si="12"/>
        <v/>
      </c>
    </row>
    <row r="120" spans="2:6">
      <c r="B120" s="38">
        <f t="shared" si="13"/>
        <v>10776098.235212129</v>
      </c>
      <c r="C120" s="39">
        <f t="shared" si="11"/>
        <v>4.5708818961487634E-3</v>
      </c>
      <c r="D120" s="39" t="str">
        <f t="shared" si="9"/>
        <v/>
      </c>
      <c r="E120" s="39">
        <f t="shared" si="10"/>
        <v>0.99542911810385126</v>
      </c>
      <c r="F120" s="39" t="str">
        <f t="shared" si="12"/>
        <v/>
      </c>
    </row>
    <row r="121" spans="2:6">
      <c r="B121" s="38">
        <f t="shared" si="13"/>
        <v>10868201.638931891</v>
      </c>
      <c r="C121" s="39">
        <f t="shared" si="11"/>
        <v>4.3651583224016697E-3</v>
      </c>
      <c r="D121" s="39" t="str">
        <f t="shared" si="9"/>
        <v/>
      </c>
      <c r="E121" s="39">
        <f t="shared" si="10"/>
        <v>0.9956348416775983</v>
      </c>
      <c r="F121" s="39" t="str">
        <f t="shared" si="12"/>
        <v/>
      </c>
    </row>
    <row r="122" spans="2:6">
      <c r="B122" s="38">
        <f t="shared" si="13"/>
        <v>10960305.042651653</v>
      </c>
      <c r="C122" s="39">
        <f t="shared" si="11"/>
        <v>4.1686938347033631E-3</v>
      </c>
      <c r="D122" s="39" t="str">
        <f t="shared" si="9"/>
        <v/>
      </c>
      <c r="E122" s="39">
        <f t="shared" si="10"/>
        <v>0.99583130616529658</v>
      </c>
      <c r="F122" s="39" t="str">
        <f t="shared" si="12"/>
        <v/>
      </c>
    </row>
    <row r="123" spans="2:6">
      <c r="B123" s="38">
        <f t="shared" si="13"/>
        <v>11052408.446371416</v>
      </c>
      <c r="C123" s="39">
        <f t="shared" si="11"/>
        <v>3.9810717055349786E-3</v>
      </c>
      <c r="D123" s="39" t="str">
        <f t="shared" si="9"/>
        <v/>
      </c>
      <c r="E123" s="39">
        <f t="shared" si="10"/>
        <v>0.99601892829446503</v>
      </c>
      <c r="F123" s="39" t="str">
        <f t="shared" si="12"/>
        <v/>
      </c>
    </row>
    <row r="124" spans="2:6">
      <c r="B124" s="38">
        <f t="shared" si="13"/>
        <v>11144511.850091178</v>
      </c>
      <c r="C124" s="39">
        <f t="shared" si="11"/>
        <v>3.8018939632056188E-3</v>
      </c>
      <c r="D124" s="39" t="str">
        <f t="shared" si="9"/>
        <v/>
      </c>
      <c r="E124" s="39">
        <f t="shared" si="10"/>
        <v>0.99619810603679437</v>
      </c>
      <c r="F124" s="39" t="str">
        <f t="shared" si="12"/>
        <v/>
      </c>
    </row>
    <row r="125" spans="2:6">
      <c r="B125" s="38">
        <f t="shared" si="13"/>
        <v>11236615.25381094</v>
      </c>
      <c r="C125" s="39">
        <f t="shared" si="11"/>
        <v>3.630780547701017E-3</v>
      </c>
      <c r="D125" s="39" t="str">
        <f t="shared" si="9"/>
        <v/>
      </c>
      <c r="E125" s="39">
        <f t="shared" si="10"/>
        <v>0.99636921945229895</v>
      </c>
      <c r="F125" s="39" t="str">
        <f t="shared" si="12"/>
        <v/>
      </c>
    </row>
    <row r="126" spans="2:6">
      <c r="B126" s="38">
        <f t="shared" si="13"/>
        <v>11328718.657530703</v>
      </c>
      <c r="C126" s="39">
        <f t="shared" si="11"/>
        <v>3.4673685045253214E-3</v>
      </c>
      <c r="D126" s="39" t="str">
        <f t="shared" si="9"/>
        <v/>
      </c>
      <c r="E126" s="39">
        <f t="shared" si="10"/>
        <v>0.99653263149547466</v>
      </c>
      <c r="F126" s="39" t="str">
        <f t="shared" si="12"/>
        <v/>
      </c>
    </row>
    <row r="127" spans="2:6">
      <c r="B127" s="38">
        <f t="shared" si="13"/>
        <v>11420822.061250465</v>
      </c>
      <c r="C127" s="39">
        <f t="shared" si="11"/>
        <v>3.3113112148259131E-3</v>
      </c>
      <c r="D127" s="39" t="str">
        <f t="shared" si="9"/>
        <v/>
      </c>
      <c r="E127" s="39">
        <f t="shared" si="10"/>
        <v>0.99668868878517414</v>
      </c>
      <c r="F127" s="39" t="str">
        <f t="shared" si="12"/>
        <v/>
      </c>
    </row>
    <row r="128" spans="2:6">
      <c r="B128" s="38">
        <f t="shared" si="13"/>
        <v>11512925.464970227</v>
      </c>
      <c r="C128" s="39">
        <f t="shared" si="11"/>
        <v>3.162277660168382E-3</v>
      </c>
      <c r="D128" s="39" t="str">
        <f t="shared" si="9"/>
        <v/>
      </c>
      <c r="E128" s="39">
        <f t="shared" si="10"/>
        <v>0.99683772233983159</v>
      </c>
      <c r="F128" s="39" t="str">
        <f t="shared" si="12"/>
        <v/>
      </c>
    </row>
    <row r="129" spans="2:6">
      <c r="B129" s="38">
        <f t="shared" si="13"/>
        <v>11605028.86868999</v>
      </c>
      <c r="C129" s="39">
        <f t="shared" si="11"/>
        <v>3.0199517204020166E-3</v>
      </c>
      <c r="D129" s="39" t="str">
        <f t="shared" si="9"/>
        <v/>
      </c>
      <c r="E129" s="39">
        <f t="shared" si="10"/>
        <v>0.99698004827959796</v>
      </c>
      <c r="F129" s="39" t="str">
        <f t="shared" si="12"/>
        <v/>
      </c>
    </row>
    <row r="130" spans="2:6">
      <c r="B130" s="38">
        <f t="shared" si="13"/>
        <v>11697132.272409752</v>
      </c>
      <c r="C130" s="39">
        <f t="shared" si="11"/>
        <v>2.8840315031266068E-3</v>
      </c>
      <c r="D130" s="39" t="str">
        <f t="shared" si="9"/>
        <v/>
      </c>
      <c r="E130" s="39">
        <f t="shared" si="10"/>
        <v>0.99711596849687334</v>
      </c>
      <c r="F130" s="39" t="str">
        <f t="shared" si="12"/>
        <v/>
      </c>
    </row>
    <row r="131" spans="2:6">
      <c r="B131" s="38">
        <f t="shared" si="13"/>
        <v>11789235.676129514</v>
      </c>
      <c r="C131" s="39">
        <f t="shared" si="11"/>
        <v>2.7542287033381651E-3</v>
      </c>
      <c r="D131" s="39" t="str">
        <f t="shared" si="9"/>
        <v/>
      </c>
      <c r="E131" s="39">
        <f t="shared" si="10"/>
        <v>0.99724577129666181</v>
      </c>
      <c r="F131" s="39" t="str">
        <f t="shared" si="12"/>
        <v/>
      </c>
    </row>
    <row r="132" spans="2:6">
      <c r="B132" s="38">
        <f t="shared" ref="B132:B163" si="14">B131+$B$1</f>
        <v>11881339.079849277</v>
      </c>
      <c r="C132" s="39">
        <f t="shared" si="11"/>
        <v>2.6302679918953813E-3</v>
      </c>
      <c r="D132" s="39" t="str">
        <f t="shared" ref="D132:D195" si="15">IF(C132=MAX($C$3:$C$203),1,"")</f>
        <v/>
      </c>
      <c r="E132" s="39">
        <f t="shared" ref="E132:E195" si="16">GAMMADIST(B132/$G$15,$G$13,1,TRUE)</f>
        <v>0.99736973200810464</v>
      </c>
      <c r="F132" s="39" t="str">
        <f t="shared" si="12"/>
        <v/>
      </c>
    </row>
    <row r="133" spans="2:6">
      <c r="B133" s="38">
        <f t="shared" si="14"/>
        <v>11973442.483569039</v>
      </c>
      <c r="C133" s="39">
        <f t="shared" ref="C133:C196" si="17">GAMMADIST(B133/$G$15,$G$13,1,FALSE)</f>
        <v>2.5118864315095781E-3</v>
      </c>
      <c r="D133" s="39" t="str">
        <f t="shared" si="15"/>
        <v/>
      </c>
      <c r="E133" s="39">
        <f t="shared" si="16"/>
        <v>0.99748811356849043</v>
      </c>
      <c r="F133" s="39" t="str">
        <f t="shared" ref="F133:F196" si="18">IF(E132&lt;0.95,IF(E133&gt;0.95,1,""),"")</f>
        <v/>
      </c>
    </row>
    <row r="134" spans="2:6">
      <c r="B134" s="38">
        <f t="shared" si="14"/>
        <v>12065545.887288801</v>
      </c>
      <c r="C134" s="39">
        <f t="shared" si="17"/>
        <v>2.3988329190194886E-3</v>
      </c>
      <c r="D134" s="39" t="str">
        <f t="shared" si="15"/>
        <v/>
      </c>
      <c r="E134" s="39">
        <f t="shared" si="16"/>
        <v>0.99760116708098057</v>
      </c>
      <c r="F134" s="39" t="str">
        <f t="shared" si="18"/>
        <v/>
      </c>
    </row>
    <row r="135" spans="2:6">
      <c r="B135" s="38">
        <f t="shared" si="14"/>
        <v>12157649.291008564</v>
      </c>
      <c r="C135" s="39">
        <f t="shared" si="17"/>
        <v>2.2908676527677698E-3</v>
      </c>
      <c r="D135" s="39" t="str">
        <f t="shared" si="15"/>
        <v/>
      </c>
      <c r="E135" s="39">
        <f t="shared" si="16"/>
        <v>0.99770913234723224</v>
      </c>
      <c r="F135" s="39" t="str">
        <f t="shared" si="18"/>
        <v/>
      </c>
    </row>
    <row r="136" spans="2:6">
      <c r="B136" s="38">
        <f t="shared" si="14"/>
        <v>12249752.694728326</v>
      </c>
      <c r="C136" s="39">
        <f t="shared" si="17"/>
        <v>2.1877616239495499E-3</v>
      </c>
      <c r="D136" s="39" t="str">
        <f t="shared" si="15"/>
        <v/>
      </c>
      <c r="E136" s="39">
        <f t="shared" si="16"/>
        <v>0.99781223837605049</v>
      </c>
      <c r="F136" s="39" t="str">
        <f t="shared" si="18"/>
        <v/>
      </c>
    </row>
    <row r="137" spans="2:6">
      <c r="B137" s="38">
        <f t="shared" si="14"/>
        <v>12341856.098448088</v>
      </c>
      <c r="C137" s="39">
        <f t="shared" si="17"/>
        <v>2.0892961308540351E-3</v>
      </c>
      <c r="D137" s="39" t="str">
        <f t="shared" si="15"/>
        <v/>
      </c>
      <c r="E137" s="39">
        <f t="shared" si="16"/>
        <v>0.99791070386914593</v>
      </c>
      <c r="F137" s="39" t="str">
        <f t="shared" si="18"/>
        <v/>
      </c>
    </row>
    <row r="138" spans="2:6">
      <c r="B138" s="38">
        <f t="shared" si="14"/>
        <v>12433959.502167851</v>
      </c>
      <c r="C138" s="39">
        <f t="shared" si="17"/>
        <v>1.9952623149688759E-3</v>
      </c>
      <c r="D138" s="39" t="str">
        <f t="shared" si="15"/>
        <v/>
      </c>
      <c r="E138" s="39">
        <f t="shared" si="16"/>
        <v>0.99800473768503117</v>
      </c>
      <c r="F138" s="39" t="str">
        <f t="shared" si="18"/>
        <v/>
      </c>
    </row>
    <row r="139" spans="2:6">
      <c r="B139" s="38">
        <f t="shared" si="14"/>
        <v>12526062.905887613</v>
      </c>
      <c r="C139" s="39">
        <f t="shared" si="17"/>
        <v>1.9054607179632423E-3</v>
      </c>
      <c r="D139" s="39" t="str">
        <f t="shared" si="15"/>
        <v/>
      </c>
      <c r="E139" s="39">
        <f t="shared" si="16"/>
        <v>0.99809453928203673</v>
      </c>
      <c r="F139" s="39" t="str">
        <f t="shared" si="18"/>
        <v/>
      </c>
    </row>
    <row r="140" spans="2:6">
      <c r="B140" s="38">
        <f t="shared" si="14"/>
        <v>12618166.309607375</v>
      </c>
      <c r="C140" s="39">
        <f t="shared" si="17"/>
        <v>1.8197008586099794E-3</v>
      </c>
      <c r="D140" s="39" t="str">
        <f t="shared" si="15"/>
        <v/>
      </c>
      <c r="E140" s="39">
        <f t="shared" si="16"/>
        <v>0.99818029914139006</v>
      </c>
      <c r="F140" s="39" t="str">
        <f t="shared" si="18"/>
        <v/>
      </c>
    </row>
    <row r="141" spans="2:6">
      <c r="B141" s="38">
        <f t="shared" si="14"/>
        <v>12710269.713327138</v>
      </c>
      <c r="C141" s="39">
        <f t="shared" si="17"/>
        <v>1.7378008287493704E-3</v>
      </c>
      <c r="D141" s="39" t="str">
        <f t="shared" si="15"/>
        <v/>
      </c>
      <c r="E141" s="39">
        <f t="shared" si="16"/>
        <v>0.99826219917125059</v>
      </c>
      <c r="F141" s="39" t="str">
        <f t="shared" si="18"/>
        <v/>
      </c>
    </row>
    <row r="142" spans="2:6">
      <c r="B142" s="38">
        <f t="shared" si="14"/>
        <v>12802373.1170469</v>
      </c>
      <c r="C142" s="39">
        <f t="shared" si="17"/>
        <v>1.6595869074375559E-3</v>
      </c>
      <c r="D142" s="39" t="str">
        <f t="shared" si="15"/>
        <v/>
      </c>
      <c r="E142" s="39">
        <f t="shared" si="16"/>
        <v>0.9983404130925625</v>
      </c>
      <c r="F142" s="39" t="str">
        <f t="shared" si="18"/>
        <v/>
      </c>
    </row>
    <row r="143" spans="2:6">
      <c r="B143" s="38">
        <f t="shared" si="14"/>
        <v>12894476.520766662</v>
      </c>
      <c r="C143" s="39">
        <f t="shared" si="17"/>
        <v>1.584893192461108E-3</v>
      </c>
      <c r="D143" s="39" t="str">
        <f t="shared" si="15"/>
        <v/>
      </c>
      <c r="E143" s="39">
        <f t="shared" si="16"/>
        <v>0.99841510680753887</v>
      </c>
      <c r="F143" s="39" t="str">
        <f t="shared" si="18"/>
        <v/>
      </c>
    </row>
    <row r="144" spans="2:6">
      <c r="B144" s="38">
        <f t="shared" si="14"/>
        <v>12986579.924486425</v>
      </c>
      <c r="C144" s="39">
        <f t="shared" si="17"/>
        <v>1.5135612484362033E-3</v>
      </c>
      <c r="D144" s="39" t="str">
        <f t="shared" si="15"/>
        <v/>
      </c>
      <c r="E144" s="39">
        <f t="shared" si="16"/>
        <v>0.99848643875156384</v>
      </c>
      <c r="F144" s="39" t="str">
        <f t="shared" si="18"/>
        <v/>
      </c>
    </row>
    <row r="145" spans="2:6">
      <c r="B145" s="38">
        <f t="shared" si="14"/>
        <v>13078683.328206187</v>
      </c>
      <c r="C145" s="39">
        <f t="shared" si="17"/>
        <v>1.4454397707459217E-3</v>
      </c>
      <c r="D145" s="39" t="str">
        <f t="shared" si="15"/>
        <v/>
      </c>
      <c r="E145" s="39">
        <f t="shared" si="16"/>
        <v>0.99855456022925404</v>
      </c>
      <c r="F145" s="39" t="str">
        <f t="shared" si="18"/>
        <v/>
      </c>
    </row>
    <row r="146" spans="2:6">
      <c r="B146" s="38">
        <f t="shared" si="14"/>
        <v>13170786.731925949</v>
      </c>
      <c r="C146" s="39">
        <f t="shared" si="17"/>
        <v>1.3803842646028799E-3</v>
      </c>
      <c r="D146" s="39" t="str">
        <f t="shared" si="15"/>
        <v/>
      </c>
      <c r="E146" s="39">
        <f t="shared" si="16"/>
        <v>0.99861961573539715</v>
      </c>
      <c r="F146" s="39" t="str">
        <f t="shared" si="18"/>
        <v/>
      </c>
    </row>
    <row r="147" spans="2:6">
      <c r="B147" s="38">
        <f t="shared" si="14"/>
        <v>13262890.135645712</v>
      </c>
      <c r="C147" s="39">
        <f t="shared" si="17"/>
        <v>1.3182567385564014E-3</v>
      </c>
      <c r="D147" s="39" t="str">
        <f t="shared" si="15"/>
        <v/>
      </c>
      <c r="E147" s="39">
        <f t="shared" si="16"/>
        <v>0.99868174326144354</v>
      </c>
      <c r="F147" s="39" t="str">
        <f t="shared" si="18"/>
        <v/>
      </c>
    </row>
    <row r="148" spans="2:6">
      <c r="B148" s="38">
        <f t="shared" si="14"/>
        <v>13354993.539365474</v>
      </c>
      <c r="C148" s="39">
        <f t="shared" si="17"/>
        <v>1.2589254117941619E-3</v>
      </c>
      <c r="D148" s="39" t="str">
        <f t="shared" si="15"/>
        <v/>
      </c>
      <c r="E148" s="39">
        <f t="shared" si="16"/>
        <v>0.99874107458820582</v>
      </c>
      <c r="F148" s="39" t="str">
        <f t="shared" si="18"/>
        <v/>
      </c>
    </row>
    <row r="149" spans="2:6">
      <c r="B149" s="38">
        <f t="shared" si="14"/>
        <v>13447096.943085236</v>
      </c>
      <c r="C149" s="39">
        <f t="shared" si="17"/>
        <v>1.2022644346174069E-3</v>
      </c>
      <c r="D149" s="39" t="str">
        <f t="shared" si="15"/>
        <v/>
      </c>
      <c r="E149" s="39">
        <f t="shared" si="16"/>
        <v>0.99879773556538254</v>
      </c>
      <c r="F149" s="39" t="str">
        <f t="shared" si="18"/>
        <v/>
      </c>
    </row>
    <row r="150" spans="2:6">
      <c r="B150" s="38">
        <f t="shared" si="14"/>
        <v>13539200.346804999</v>
      </c>
      <c r="C150" s="39">
        <f t="shared" si="17"/>
        <v>1.1481536214968772E-3</v>
      </c>
      <c r="D150" s="39" t="str">
        <f t="shared" si="15"/>
        <v/>
      </c>
      <c r="E150" s="39">
        <f t="shared" si="16"/>
        <v>0.99885184637850311</v>
      </c>
      <c r="F150" s="39" t="str">
        <f t="shared" si="18"/>
        <v/>
      </c>
    </row>
    <row r="151" spans="2:6">
      <c r="B151" s="38">
        <f t="shared" si="14"/>
        <v>13631303.750524761</v>
      </c>
      <c r="C151" s="39">
        <f t="shared" si="17"/>
        <v>1.0964781961431791E-3</v>
      </c>
      <c r="D151" s="39" t="str">
        <f t="shared" si="15"/>
        <v/>
      </c>
      <c r="E151" s="39">
        <f t="shared" si="16"/>
        <v>0.99890352180385678</v>
      </c>
      <c r="F151" s="39" t="str">
        <f t="shared" si="18"/>
        <v/>
      </c>
    </row>
    <row r="152" spans="2:6">
      <c r="B152" s="38">
        <f t="shared" si="14"/>
        <v>13723407.154244523</v>
      </c>
      <c r="C152" s="39">
        <f t="shared" si="17"/>
        <v>1.047128548050894E-3</v>
      </c>
      <c r="D152" s="39" t="str">
        <f t="shared" si="15"/>
        <v/>
      </c>
      <c r="E152" s="39">
        <f t="shared" si="16"/>
        <v>0.99895287145194911</v>
      </c>
      <c r="F152" s="39" t="str">
        <f t="shared" si="18"/>
        <v/>
      </c>
    </row>
    <row r="153" spans="2:6">
      <c r="B153" s="38">
        <f t="shared" si="14"/>
        <v>13815510.557964286</v>
      </c>
      <c r="C153" s="39">
        <f t="shared" si="17"/>
        <v>9.9999999999999395E-4</v>
      </c>
      <c r="D153" s="39" t="str">
        <f t="shared" si="15"/>
        <v/>
      </c>
      <c r="E153" s="39">
        <f t="shared" si="16"/>
        <v>0.999</v>
      </c>
      <c r="F153" s="39" t="str">
        <f t="shared" si="18"/>
        <v/>
      </c>
    </row>
    <row r="154" spans="2:6">
      <c r="B154" s="38">
        <f t="shared" si="14"/>
        <v>13907613.961684048</v>
      </c>
      <c r="C154" s="39">
        <f t="shared" si="17"/>
        <v>9.5499258602143038E-4</v>
      </c>
      <c r="D154" s="39" t="str">
        <f t="shared" si="15"/>
        <v/>
      </c>
      <c r="E154" s="39">
        <f t="shared" si="16"/>
        <v>0.99904500741397861</v>
      </c>
      <c r="F154" s="39" t="str">
        <f t="shared" si="18"/>
        <v/>
      </c>
    </row>
    <row r="155" spans="2:6">
      <c r="B155" s="38">
        <f t="shared" si="14"/>
        <v>13999717.365403811</v>
      </c>
      <c r="C155" s="39">
        <f t="shared" si="17"/>
        <v>9.1201083935590367E-4</v>
      </c>
      <c r="D155" s="39" t="str">
        <f t="shared" si="15"/>
        <v/>
      </c>
      <c r="E155" s="39">
        <f t="shared" si="16"/>
        <v>0.99908798916064412</v>
      </c>
      <c r="F155" s="39" t="str">
        <f t="shared" si="18"/>
        <v/>
      </c>
    </row>
    <row r="156" spans="2:6">
      <c r="B156" s="38">
        <f t="shared" si="14"/>
        <v>14091820.769123573</v>
      </c>
      <c r="C156" s="39">
        <f t="shared" si="17"/>
        <v>8.709635899560753E-4</v>
      </c>
      <c r="D156" s="39" t="str">
        <f t="shared" si="15"/>
        <v/>
      </c>
      <c r="E156" s="39">
        <f t="shared" si="16"/>
        <v>0.99912903641004391</v>
      </c>
      <c r="F156" s="39" t="str">
        <f t="shared" si="18"/>
        <v/>
      </c>
    </row>
    <row r="157" spans="2:6">
      <c r="B157" s="38">
        <f t="shared" si="14"/>
        <v>14183924.172843335</v>
      </c>
      <c r="C157" s="39">
        <f t="shared" si="17"/>
        <v>8.3176377110266513E-4</v>
      </c>
      <c r="D157" s="39" t="str">
        <f t="shared" si="15"/>
        <v/>
      </c>
      <c r="E157" s="39">
        <f t="shared" si="16"/>
        <v>0.99916823622889739</v>
      </c>
      <c r="F157" s="39" t="str">
        <f t="shared" si="18"/>
        <v/>
      </c>
    </row>
    <row r="158" spans="2:6">
      <c r="B158" s="38">
        <f t="shared" si="14"/>
        <v>14276027.576563098</v>
      </c>
      <c r="C158" s="39">
        <f t="shared" si="17"/>
        <v>7.94328234724276E-4</v>
      </c>
      <c r="D158" s="39" t="str">
        <f t="shared" si="15"/>
        <v/>
      </c>
      <c r="E158" s="39">
        <f t="shared" si="16"/>
        <v>0.99920567176527575</v>
      </c>
      <c r="F158" s="39" t="str">
        <f t="shared" si="18"/>
        <v/>
      </c>
    </row>
    <row r="159" spans="2:6">
      <c r="B159" s="38">
        <f t="shared" si="14"/>
        <v>14368130.98028286</v>
      </c>
      <c r="C159" s="39">
        <f t="shared" si="17"/>
        <v>7.5857757502917822E-4</v>
      </c>
      <c r="D159" s="39" t="str">
        <f t="shared" si="15"/>
        <v/>
      </c>
      <c r="E159" s="39">
        <f t="shared" si="16"/>
        <v>0.99924142242497083</v>
      </c>
      <c r="F159" s="39" t="str">
        <f t="shared" si="18"/>
        <v/>
      </c>
    </row>
    <row r="160" spans="2:6">
      <c r="B160" s="38">
        <f t="shared" si="14"/>
        <v>14460234.384002622</v>
      </c>
      <c r="C160" s="39">
        <f t="shared" si="17"/>
        <v>7.2443596007498473E-4</v>
      </c>
      <c r="D160" s="39" t="str">
        <f t="shared" si="15"/>
        <v/>
      </c>
      <c r="E160" s="39">
        <f t="shared" si="16"/>
        <v>0.99927556403992501</v>
      </c>
      <c r="F160" s="39" t="str">
        <f t="shared" si="18"/>
        <v/>
      </c>
    </row>
    <row r="161" spans="2:6">
      <c r="B161" s="38">
        <f t="shared" si="14"/>
        <v>14552337.787722385</v>
      </c>
      <c r="C161" s="39">
        <f t="shared" si="17"/>
        <v>6.9183097091893081E-4</v>
      </c>
      <c r="D161" s="39" t="str">
        <f t="shared" si="15"/>
        <v/>
      </c>
      <c r="E161" s="39">
        <f t="shared" si="16"/>
        <v>0.99930816902908104</v>
      </c>
      <c r="F161" s="39" t="str">
        <f t="shared" si="18"/>
        <v/>
      </c>
    </row>
    <row r="162" spans="2:6">
      <c r="B162" s="38">
        <f t="shared" si="14"/>
        <v>14644441.191442147</v>
      </c>
      <c r="C162" s="39">
        <f t="shared" si="17"/>
        <v>6.6069344800759094E-4</v>
      </c>
      <c r="D162" s="39" t="str">
        <f t="shared" si="15"/>
        <v/>
      </c>
      <c r="E162" s="39">
        <f t="shared" si="16"/>
        <v>0.99933930655199243</v>
      </c>
      <c r="F162" s="39" t="str">
        <f t="shared" si="18"/>
        <v/>
      </c>
    </row>
    <row r="163" spans="2:6">
      <c r="B163" s="38">
        <f t="shared" si="14"/>
        <v>14736544.595161909</v>
      </c>
      <c r="C163" s="39">
        <f t="shared" si="17"/>
        <v>6.3095734448018789E-4</v>
      </c>
      <c r="D163" s="39" t="str">
        <f t="shared" si="15"/>
        <v/>
      </c>
      <c r="E163" s="39">
        <f t="shared" si="16"/>
        <v>0.99936904265551985</v>
      </c>
      <c r="F163" s="39" t="str">
        <f t="shared" si="18"/>
        <v/>
      </c>
    </row>
    <row r="164" spans="2:6">
      <c r="B164" s="38">
        <f t="shared" ref="B164:B195" si="19">B163+$B$1</f>
        <v>14828647.998881672</v>
      </c>
      <c r="C164" s="39">
        <f t="shared" si="17"/>
        <v>6.025595860743528E-4</v>
      </c>
      <c r="D164" s="39" t="str">
        <f t="shared" si="15"/>
        <v/>
      </c>
      <c r="E164" s="39">
        <f t="shared" si="16"/>
        <v>0.99939744041392564</v>
      </c>
      <c r="F164" s="39" t="str">
        <f t="shared" si="18"/>
        <v/>
      </c>
    </row>
    <row r="165" spans="2:6">
      <c r="B165" s="38">
        <f t="shared" si="19"/>
        <v>14920751.402601434</v>
      </c>
      <c r="C165" s="39">
        <f t="shared" si="17"/>
        <v>5.7543993733715165E-4</v>
      </c>
      <c r="D165" s="39" t="str">
        <f t="shared" si="15"/>
        <v/>
      </c>
      <c r="E165" s="39">
        <f t="shared" si="16"/>
        <v>0.99942456006266289</v>
      </c>
      <c r="F165" s="39" t="str">
        <f t="shared" si="18"/>
        <v/>
      </c>
    </row>
    <row r="166" spans="2:6">
      <c r="B166" s="38">
        <f t="shared" si="19"/>
        <v>15012854.806321196</v>
      </c>
      <c r="C166" s="39">
        <f t="shared" si="17"/>
        <v>5.4954087385761967E-4</v>
      </c>
      <c r="D166" s="39" t="str">
        <f t="shared" si="15"/>
        <v/>
      </c>
      <c r="E166" s="39">
        <f t="shared" si="16"/>
        <v>0.99945045912614239</v>
      </c>
      <c r="F166" s="39" t="str">
        <f t="shared" si="18"/>
        <v/>
      </c>
    </row>
    <row r="167" spans="2:6">
      <c r="B167" s="38">
        <f t="shared" si="19"/>
        <v>15104958.210040959</v>
      </c>
      <c r="C167" s="39">
        <f t="shared" si="17"/>
        <v>5.2480746024976762E-4</v>
      </c>
      <c r="D167" s="39" t="str">
        <f t="shared" si="15"/>
        <v/>
      </c>
      <c r="E167" s="39">
        <f t="shared" si="16"/>
        <v>0.99947519253975026</v>
      </c>
      <c r="F167" s="39" t="str">
        <f t="shared" si="18"/>
        <v/>
      </c>
    </row>
    <row r="168" spans="2:6">
      <c r="B168" s="38">
        <f t="shared" si="19"/>
        <v>15197061.613760721</v>
      </c>
      <c r="C168" s="39">
        <f t="shared" si="17"/>
        <v>5.0118723362726754E-4</v>
      </c>
      <c r="D168" s="39" t="str">
        <f t="shared" si="15"/>
        <v/>
      </c>
      <c r="E168" s="39">
        <f t="shared" si="16"/>
        <v>0.99949881276637276</v>
      </c>
      <c r="F168" s="39" t="str">
        <f t="shared" si="18"/>
        <v/>
      </c>
    </row>
    <row r="169" spans="2:6">
      <c r="B169" s="38">
        <f t="shared" si="19"/>
        <v>15289165.017480483</v>
      </c>
      <c r="C169" s="39">
        <f t="shared" si="17"/>
        <v>4.7863009232263344E-4</v>
      </c>
      <c r="D169" s="39" t="str">
        <f t="shared" si="15"/>
        <v/>
      </c>
      <c r="E169" s="39">
        <f t="shared" si="16"/>
        <v>0.99952136990767737</v>
      </c>
      <c r="F169" s="39" t="str">
        <f t="shared" si="18"/>
        <v/>
      </c>
    </row>
    <row r="170" spans="2:6">
      <c r="B170" s="38">
        <f t="shared" si="19"/>
        <v>15381268.421200246</v>
      </c>
      <c r="C170" s="39">
        <f t="shared" si="17"/>
        <v>4.5708818961487065E-4</v>
      </c>
      <c r="D170" s="39" t="str">
        <f t="shared" si="15"/>
        <v/>
      </c>
      <c r="E170" s="39">
        <f t="shared" si="16"/>
        <v>0.99954291181038513</v>
      </c>
      <c r="F170" s="39" t="str">
        <f t="shared" si="18"/>
        <v/>
      </c>
    </row>
    <row r="171" spans="2:6">
      <c r="B171" s="38">
        <f t="shared" si="19"/>
        <v>15473371.824920008</v>
      </c>
      <c r="C171" s="39">
        <f t="shared" si="17"/>
        <v>4.3651583224016145E-4</v>
      </c>
      <c r="D171" s="39" t="str">
        <f t="shared" si="15"/>
        <v/>
      </c>
      <c r="E171" s="39">
        <f t="shared" si="16"/>
        <v>0.99956348416775986</v>
      </c>
      <c r="F171" s="39" t="str">
        <f t="shared" si="18"/>
        <v/>
      </c>
    </row>
    <row r="172" spans="2:6">
      <c r="B172" s="38">
        <f t="shared" si="19"/>
        <v>15565475.22863977</v>
      </c>
      <c r="C172" s="39">
        <f t="shared" si="17"/>
        <v>4.1686938347033101E-4</v>
      </c>
      <c r="D172" s="39" t="str">
        <f t="shared" si="15"/>
        <v/>
      </c>
      <c r="E172" s="39">
        <f t="shared" si="16"/>
        <v>0.9995831306165297</v>
      </c>
      <c r="F172" s="39" t="str">
        <f t="shared" si="18"/>
        <v/>
      </c>
    </row>
    <row r="173" spans="2:6">
      <c r="B173" s="38">
        <f t="shared" si="19"/>
        <v>15657578.632359533</v>
      </c>
      <c r="C173" s="39">
        <f t="shared" si="17"/>
        <v>3.9810717055349285E-4</v>
      </c>
      <c r="D173" s="39" t="str">
        <f t="shared" si="15"/>
        <v/>
      </c>
      <c r="E173" s="39">
        <f t="shared" si="16"/>
        <v>0.99960189282944656</v>
      </c>
      <c r="F173" s="39" t="str">
        <f t="shared" si="18"/>
        <v/>
      </c>
    </row>
    <row r="174" spans="2:6">
      <c r="B174" s="38">
        <f t="shared" si="19"/>
        <v>15749682.036079295</v>
      </c>
      <c r="C174" s="39">
        <f t="shared" si="17"/>
        <v>3.8018939632055712E-4</v>
      </c>
      <c r="D174" s="39" t="str">
        <f t="shared" si="15"/>
        <v/>
      </c>
      <c r="E174" s="39">
        <f t="shared" si="16"/>
        <v>0.99961981060367944</v>
      </c>
      <c r="F174" s="39" t="str">
        <f t="shared" si="18"/>
        <v/>
      </c>
    </row>
    <row r="175" spans="2:6">
      <c r="B175" s="38">
        <f t="shared" si="19"/>
        <v>15841785.439799057</v>
      </c>
      <c r="C175" s="39">
        <f t="shared" si="17"/>
        <v>3.6307805477009706E-4</v>
      </c>
      <c r="D175" s="39" t="str">
        <f t="shared" si="15"/>
        <v/>
      </c>
      <c r="E175" s="39">
        <f t="shared" si="16"/>
        <v>0.99963692194522991</v>
      </c>
      <c r="F175" s="39" t="str">
        <f t="shared" si="18"/>
        <v/>
      </c>
    </row>
    <row r="176" spans="2:6">
      <c r="B176" s="38">
        <f t="shared" si="19"/>
        <v>15933888.84351882</v>
      </c>
      <c r="C176" s="39">
        <f t="shared" si="17"/>
        <v>3.4673685045252768E-4</v>
      </c>
      <c r="D176" s="39" t="str">
        <f t="shared" si="15"/>
        <v/>
      </c>
      <c r="E176" s="39">
        <f t="shared" si="16"/>
        <v>0.9996532631495475</v>
      </c>
      <c r="F176" s="39" t="str">
        <f t="shared" si="18"/>
        <v/>
      </c>
    </row>
    <row r="177" spans="2:6">
      <c r="B177" s="38">
        <f t="shared" si="19"/>
        <v>16025992.247238582</v>
      </c>
      <c r="C177" s="39">
        <f t="shared" si="17"/>
        <v>3.3113112148258736E-4</v>
      </c>
      <c r="D177" s="39" t="str">
        <f t="shared" si="15"/>
        <v/>
      </c>
      <c r="E177" s="39">
        <f t="shared" si="16"/>
        <v>0.99966886887851736</v>
      </c>
      <c r="F177" s="39" t="str">
        <f t="shared" si="18"/>
        <v/>
      </c>
    </row>
    <row r="178" spans="2:6">
      <c r="B178" s="38">
        <f t="shared" si="19"/>
        <v>16118095.650958344</v>
      </c>
      <c r="C178" s="39">
        <f t="shared" si="17"/>
        <v>3.1622776601683387E-4</v>
      </c>
      <c r="D178" s="39" t="str">
        <f t="shared" si="15"/>
        <v/>
      </c>
      <c r="E178" s="39">
        <f t="shared" si="16"/>
        <v>0.99968377223398319</v>
      </c>
      <c r="F178" s="39" t="str">
        <f t="shared" si="18"/>
        <v/>
      </c>
    </row>
    <row r="179" spans="2:6">
      <c r="B179" s="38">
        <f t="shared" si="19"/>
        <v>16210199.054678107</v>
      </c>
      <c r="C179" s="39">
        <f t="shared" si="17"/>
        <v>3.0199517204019784E-4</v>
      </c>
      <c r="D179" s="39" t="str">
        <f t="shared" si="15"/>
        <v/>
      </c>
      <c r="E179" s="39">
        <f t="shared" si="16"/>
        <v>0.99969800482795979</v>
      </c>
      <c r="F179" s="39" t="str">
        <f t="shared" si="18"/>
        <v/>
      </c>
    </row>
    <row r="180" spans="2:6">
      <c r="B180" s="38">
        <f t="shared" si="19"/>
        <v>16302302.458397869</v>
      </c>
      <c r="C180" s="39">
        <f t="shared" si="17"/>
        <v>2.8840315031265708E-4</v>
      </c>
      <c r="D180" s="39" t="str">
        <f t="shared" si="15"/>
        <v/>
      </c>
      <c r="E180" s="39">
        <f t="shared" si="16"/>
        <v>0.99971159684968736</v>
      </c>
      <c r="F180" s="39" t="str">
        <f t="shared" si="18"/>
        <v/>
      </c>
    </row>
    <row r="181" spans="2:6">
      <c r="B181" s="38">
        <f t="shared" si="19"/>
        <v>16394405.862117631</v>
      </c>
      <c r="C181" s="39">
        <f t="shared" si="17"/>
        <v>2.7542287033381331E-4</v>
      </c>
      <c r="D181" s="39" t="str">
        <f t="shared" si="15"/>
        <v/>
      </c>
      <c r="E181" s="39">
        <f t="shared" si="16"/>
        <v>0.99972457712966623</v>
      </c>
      <c r="F181" s="39" t="str">
        <f t="shared" si="18"/>
        <v/>
      </c>
    </row>
    <row r="182" spans="2:6">
      <c r="B182" s="38">
        <f t="shared" si="19"/>
        <v>16486509.265837394</v>
      </c>
      <c r="C182" s="39">
        <f t="shared" si="17"/>
        <v>2.6302679918953456E-4</v>
      </c>
      <c r="D182" s="39" t="str">
        <f t="shared" si="15"/>
        <v/>
      </c>
      <c r="E182" s="39">
        <f t="shared" si="16"/>
        <v>0.99973697320081045</v>
      </c>
      <c r="F182" s="39" t="str">
        <f t="shared" si="18"/>
        <v/>
      </c>
    </row>
    <row r="183" spans="2:6">
      <c r="B183" s="38">
        <f t="shared" si="19"/>
        <v>16578612.669557156</v>
      </c>
      <c r="C183" s="39">
        <f t="shared" si="17"/>
        <v>2.5118864315095459E-4</v>
      </c>
      <c r="D183" s="39" t="str">
        <f t="shared" si="15"/>
        <v/>
      </c>
      <c r="E183" s="39">
        <f t="shared" si="16"/>
        <v>0.99974881135684901</v>
      </c>
      <c r="F183" s="39" t="str">
        <f t="shared" si="18"/>
        <v/>
      </c>
    </row>
    <row r="184" spans="2:6">
      <c r="B184" s="38">
        <f t="shared" si="19"/>
        <v>16670716.073276918</v>
      </c>
      <c r="C184" s="39">
        <f t="shared" si="17"/>
        <v>2.3988329190194579E-4</v>
      </c>
      <c r="D184" s="39" t="str">
        <f t="shared" si="15"/>
        <v/>
      </c>
      <c r="E184" s="39">
        <f t="shared" si="16"/>
        <v>0.99976011670809806</v>
      </c>
      <c r="F184" s="39" t="str">
        <f t="shared" si="18"/>
        <v/>
      </c>
    </row>
    <row r="185" spans="2:6">
      <c r="B185" s="38">
        <f t="shared" si="19"/>
        <v>16762819.476996681</v>
      </c>
      <c r="C185" s="39">
        <f t="shared" si="17"/>
        <v>2.2908676527677422E-4</v>
      </c>
      <c r="D185" s="39" t="str">
        <f t="shared" si="15"/>
        <v/>
      </c>
      <c r="E185" s="39">
        <f t="shared" si="16"/>
        <v>0.99977091323472322</v>
      </c>
      <c r="F185" s="39" t="str">
        <f t="shared" si="18"/>
        <v/>
      </c>
    </row>
    <row r="186" spans="2:6">
      <c r="B186" s="38">
        <f t="shared" si="19"/>
        <v>16854922.880716443</v>
      </c>
      <c r="C186" s="39">
        <f t="shared" si="17"/>
        <v>2.1877616239495199E-4</v>
      </c>
      <c r="D186" s="39" t="str">
        <f t="shared" si="15"/>
        <v/>
      </c>
      <c r="E186" s="39">
        <f t="shared" si="16"/>
        <v>0.99978122383760504</v>
      </c>
      <c r="F186" s="39" t="str">
        <f t="shared" si="18"/>
        <v/>
      </c>
    </row>
    <row r="187" spans="2:6">
      <c r="B187" s="38">
        <f t="shared" si="19"/>
        <v>16947026.284436204</v>
      </c>
      <c r="C187" s="39">
        <f t="shared" si="17"/>
        <v>2.0892961308540124E-4</v>
      </c>
      <c r="D187" s="39" t="str">
        <f t="shared" si="15"/>
        <v/>
      </c>
      <c r="E187" s="39">
        <f t="shared" si="16"/>
        <v>0.99979107038691462</v>
      </c>
      <c r="F187" s="39" t="str">
        <f t="shared" si="18"/>
        <v/>
      </c>
    </row>
    <row r="188" spans="2:6">
      <c r="B188" s="38">
        <f t="shared" si="19"/>
        <v>17039129.688155964</v>
      </c>
      <c r="C188" s="39">
        <f t="shared" si="17"/>
        <v>1.9952623149688549E-4</v>
      </c>
      <c r="D188" s="39" t="str">
        <f t="shared" si="15"/>
        <v/>
      </c>
      <c r="E188" s="39">
        <f t="shared" si="16"/>
        <v>0.99980047376850312</v>
      </c>
      <c r="F188" s="39" t="str">
        <f t="shared" si="18"/>
        <v/>
      </c>
    </row>
    <row r="189" spans="2:6">
      <c r="B189" s="38">
        <f t="shared" si="19"/>
        <v>17131233.091875724</v>
      </c>
      <c r="C189" s="39">
        <f t="shared" si="17"/>
        <v>1.9054607179632237E-4</v>
      </c>
      <c r="D189" s="39" t="str">
        <f t="shared" si="15"/>
        <v/>
      </c>
      <c r="E189" s="39">
        <f t="shared" si="16"/>
        <v>0.99980945392820364</v>
      </c>
      <c r="F189" s="39" t="str">
        <f t="shared" si="18"/>
        <v/>
      </c>
    </row>
    <row r="190" spans="2:6">
      <c r="B190" s="38">
        <f t="shared" si="19"/>
        <v>17223336.495595485</v>
      </c>
      <c r="C190" s="39">
        <f t="shared" si="17"/>
        <v>1.819700858609961E-4</v>
      </c>
      <c r="D190" s="39" t="str">
        <f t="shared" si="15"/>
        <v/>
      </c>
      <c r="E190" s="39">
        <f t="shared" si="16"/>
        <v>0.99981802991413904</v>
      </c>
      <c r="F190" s="39" t="str">
        <f t="shared" si="18"/>
        <v/>
      </c>
    </row>
    <row r="191" spans="2:6">
      <c r="B191" s="38">
        <f t="shared" si="19"/>
        <v>17315439.899315245</v>
      </c>
      <c r="C191" s="39">
        <f t="shared" si="17"/>
        <v>1.7378008287493579E-4</v>
      </c>
      <c r="D191" s="39" t="str">
        <f t="shared" si="15"/>
        <v/>
      </c>
      <c r="E191" s="39">
        <f t="shared" si="16"/>
        <v>0.99982621991712506</v>
      </c>
      <c r="F191" s="39" t="str">
        <f t="shared" si="18"/>
        <v/>
      </c>
    </row>
    <row r="192" spans="2:6">
      <c r="B192" s="38">
        <f t="shared" si="19"/>
        <v>17407543.303035006</v>
      </c>
      <c r="C192" s="39">
        <f t="shared" si="17"/>
        <v>1.6595869074375442E-4</v>
      </c>
      <c r="D192" s="39" t="str">
        <f t="shared" si="15"/>
        <v/>
      </c>
      <c r="E192" s="39">
        <f t="shared" si="16"/>
        <v>0.99983404130925624</v>
      </c>
      <c r="F192" s="39" t="str">
        <f t="shared" si="18"/>
        <v/>
      </c>
    </row>
    <row r="193" spans="2:6">
      <c r="B193" s="38">
        <f t="shared" si="19"/>
        <v>17499646.706754766</v>
      </c>
      <c r="C193" s="39">
        <f t="shared" si="17"/>
        <v>1.5848931924610977E-4</v>
      </c>
      <c r="D193" s="39" t="str">
        <f t="shared" si="15"/>
        <v/>
      </c>
      <c r="E193" s="39">
        <f t="shared" si="16"/>
        <v>0.99984151068075389</v>
      </c>
      <c r="F193" s="39" t="str">
        <f t="shared" si="18"/>
        <v/>
      </c>
    </row>
    <row r="194" spans="2:6">
      <c r="B194" s="38">
        <f t="shared" si="19"/>
        <v>17591750.110474527</v>
      </c>
      <c r="C194" s="39">
        <f t="shared" si="17"/>
        <v>1.5135612484361936E-4</v>
      </c>
      <c r="D194" s="39" t="str">
        <f t="shared" si="15"/>
        <v/>
      </c>
      <c r="E194" s="39">
        <f t="shared" si="16"/>
        <v>0.99984864387515637</v>
      </c>
      <c r="F194" s="39" t="str">
        <f t="shared" si="18"/>
        <v/>
      </c>
    </row>
    <row r="195" spans="2:6">
      <c r="B195" s="38">
        <f t="shared" si="19"/>
        <v>17683853.514194287</v>
      </c>
      <c r="C195" s="39">
        <f t="shared" si="17"/>
        <v>1.4454397707459166E-4</v>
      </c>
      <c r="D195" s="39" t="str">
        <f t="shared" si="15"/>
        <v/>
      </c>
      <c r="E195" s="39">
        <f t="shared" si="16"/>
        <v>0.99985545602292536</v>
      </c>
      <c r="F195" s="39" t="str">
        <f t="shared" si="18"/>
        <v/>
      </c>
    </row>
    <row r="196" spans="2:6">
      <c r="B196" s="38">
        <f t="shared" ref="B196:B203" si="20">B195+$B$1</f>
        <v>17775956.917914048</v>
      </c>
      <c r="C196" s="39">
        <f t="shared" si="17"/>
        <v>1.3803842646028743E-4</v>
      </c>
      <c r="D196" s="39" t="str">
        <f t="shared" ref="D196:D203" si="21">IF(C196=MAX($C$3:$C$203),1,"")</f>
        <v/>
      </c>
      <c r="E196" s="39">
        <f t="shared" ref="E196:E203" si="22">GAMMADIST(B196/$G$15,$G$13,1,TRUE)</f>
        <v>0.99986196157353968</v>
      </c>
      <c r="F196" s="39" t="str">
        <f t="shared" si="18"/>
        <v/>
      </c>
    </row>
    <row r="197" spans="2:6">
      <c r="B197" s="38">
        <f t="shared" si="20"/>
        <v>17868060.321633808</v>
      </c>
      <c r="C197" s="39">
        <f t="shared" ref="C197:C203" si="23">GAMMADIST(B197/$G$15,$G$13,1,FALSE)</f>
        <v>1.3182567385563971E-4</v>
      </c>
      <c r="D197" s="39" t="str">
        <f t="shared" si="21"/>
        <v/>
      </c>
      <c r="E197" s="39">
        <f t="shared" si="22"/>
        <v>0.99986817432614439</v>
      </c>
      <c r="F197" s="39" t="str">
        <f t="shared" ref="F197:F203" si="24">IF(E196&lt;0.95,IF(E197&gt;0.95,1,""),"")</f>
        <v/>
      </c>
    </row>
    <row r="198" spans="2:6">
      <c r="B198" s="38">
        <f t="shared" si="20"/>
        <v>17960163.725353569</v>
      </c>
      <c r="C198" s="39">
        <f t="shared" si="23"/>
        <v>1.2589254117941604E-4</v>
      </c>
      <c r="D198" s="39" t="str">
        <f t="shared" si="21"/>
        <v/>
      </c>
      <c r="E198" s="39">
        <f t="shared" si="22"/>
        <v>0.99987410745882055</v>
      </c>
      <c r="F198" s="39" t="str">
        <f t="shared" si="24"/>
        <v/>
      </c>
    </row>
    <row r="199" spans="2:6">
      <c r="B199" s="38">
        <f t="shared" si="20"/>
        <v>18052267.129073329</v>
      </c>
      <c r="C199" s="39">
        <f t="shared" si="23"/>
        <v>1.2022644346174067E-4</v>
      </c>
      <c r="D199" s="39" t="str">
        <f t="shared" si="21"/>
        <v/>
      </c>
      <c r="E199" s="39">
        <f t="shared" si="22"/>
        <v>0.99987977355653823</v>
      </c>
      <c r="F199" s="39" t="str">
        <f t="shared" si="24"/>
        <v/>
      </c>
    </row>
    <row r="200" spans="2:6">
      <c r="B200" s="38">
        <f t="shared" si="20"/>
        <v>18144370.53279309</v>
      </c>
      <c r="C200" s="39">
        <f t="shared" si="23"/>
        <v>1.1481536214968771E-4</v>
      </c>
      <c r="D200" s="39" t="str">
        <f t="shared" si="21"/>
        <v/>
      </c>
      <c r="E200" s="39">
        <f t="shared" si="22"/>
        <v>0.99988518463785037</v>
      </c>
      <c r="F200" s="39" t="str">
        <f t="shared" si="24"/>
        <v/>
      </c>
    </row>
    <row r="201" spans="2:6">
      <c r="B201" s="38">
        <f t="shared" si="20"/>
        <v>18236473.93651285</v>
      </c>
      <c r="C201" s="39">
        <f t="shared" si="23"/>
        <v>1.0964781961431799E-4</v>
      </c>
      <c r="D201" s="39" t="str">
        <f t="shared" si="21"/>
        <v/>
      </c>
      <c r="E201" s="39">
        <f t="shared" si="22"/>
        <v>0.99989035218038569</v>
      </c>
      <c r="F201" s="39" t="str">
        <f t="shared" si="24"/>
        <v/>
      </c>
    </row>
    <row r="202" spans="2:6">
      <c r="B202" s="38">
        <f t="shared" si="20"/>
        <v>18328577.340232611</v>
      </c>
      <c r="C202" s="39">
        <f t="shared" si="23"/>
        <v>1.0471285480508964E-4</v>
      </c>
      <c r="D202" s="39" t="str">
        <f t="shared" si="21"/>
        <v/>
      </c>
      <c r="E202" s="39">
        <f t="shared" si="22"/>
        <v>0.99989528714519493</v>
      </c>
      <c r="F202" s="39" t="str">
        <f t="shared" si="24"/>
        <v/>
      </c>
    </row>
    <row r="203" spans="2:6">
      <c r="B203" s="38">
        <f t="shared" si="20"/>
        <v>18420680.743952371</v>
      </c>
      <c r="C203" s="39">
        <f t="shared" si="23"/>
        <v>9.9999999999999734E-5</v>
      </c>
      <c r="D203" s="39" t="str">
        <f t="shared" si="21"/>
        <v/>
      </c>
      <c r="E203" s="39">
        <f t="shared" si="22"/>
        <v>0.99990000000000001</v>
      </c>
      <c r="F203" s="39" t="str">
        <f t="shared" si="24"/>
        <v/>
      </c>
    </row>
  </sheetData>
  <sheetProtection algorithmName="SHA-512" hashValue="nX60o2zjmPmWx/kcAhq/FxA7hzQKUxjWRTGEd/OCTz/GFGaRb5vE5zlKSraXmgUgOLO0m8oEGGoyS8uengLJUQ==" saltValue="ip3aM7xm33Kw0A+y407f2Q==" spinCount="100000" sheet="1" objects="1" scenarios="1" selectLockedCells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3"/>
  <sheetViews>
    <sheetView workbookViewId="0">
      <selection sqref="A1:XFD1048576"/>
    </sheetView>
  </sheetViews>
  <sheetFormatPr baseColWidth="10" defaultColWidth="8.83203125" defaultRowHeight="15"/>
  <cols>
    <col min="1" max="2" width="8.83203125" style="36"/>
    <col min="3" max="3" width="15.83203125" style="36" customWidth="1"/>
    <col min="4" max="4" width="8.83203125" style="36"/>
    <col min="5" max="5" width="13.83203125" style="36" customWidth="1"/>
    <col min="6" max="14" width="8.83203125" style="36"/>
    <col min="15" max="15" width="10.1640625" style="36" bestFit="1" customWidth="1"/>
    <col min="16" max="16384" width="8.83203125" style="36"/>
  </cols>
  <sheetData>
    <row r="1" spans="1:16">
      <c r="A1" s="36" t="s">
        <v>0</v>
      </c>
      <c r="B1" s="36">
        <f>GAMMAINV(0.99,G13,G15)/100</f>
        <v>153.7243573680482</v>
      </c>
      <c r="H1" s="36" t="s">
        <v>7</v>
      </c>
      <c r="O1" s="38"/>
    </row>
    <row r="2" spans="1:16">
      <c r="B2" s="36" t="s">
        <v>5</v>
      </c>
      <c r="C2" s="36" t="s">
        <v>1</v>
      </c>
      <c r="D2" s="36" t="s">
        <v>15</v>
      </c>
      <c r="E2" s="36" t="s">
        <v>2</v>
      </c>
      <c r="F2" s="36" t="s">
        <v>16</v>
      </c>
      <c r="G2" s="36" t="s">
        <v>10</v>
      </c>
      <c r="H2" s="36" t="s">
        <v>6</v>
      </c>
      <c r="I2" s="36" t="s">
        <v>14</v>
      </c>
      <c r="J2" s="36" t="s">
        <v>10</v>
      </c>
      <c r="M2" s="36" t="s">
        <v>8</v>
      </c>
      <c r="O2" s="38">
        <f>prior!O2</f>
        <v>0</v>
      </c>
      <c r="P2" s="36" t="s">
        <v>21</v>
      </c>
    </row>
    <row r="3" spans="1:16">
      <c r="B3" s="36">
        <v>0</v>
      </c>
      <c r="C3" s="39">
        <f>IF(G13=1,1,0)</f>
        <v>1</v>
      </c>
      <c r="D3" s="39">
        <f>IF(C3=MAX($C$3:$C$203),1,"")</f>
        <v>1</v>
      </c>
      <c r="E3" s="39">
        <f>GAMMADIST(B3/$G$15,$G$13,1,TRUE)</f>
        <v>0</v>
      </c>
      <c r="F3" s="39"/>
      <c r="G3" s="39">
        <f>O2/O3</f>
        <v>0</v>
      </c>
      <c r="H3" s="36">
        <v>0</v>
      </c>
      <c r="I3" s="36">
        <f t="shared" ref="I3" si="0">GAMMAINV(1-EXP(-3),H3+1,1)</f>
        <v>3</v>
      </c>
      <c r="J3" s="36">
        <f t="shared" ref="J3:J18" si="1">H3/I3</f>
        <v>0</v>
      </c>
      <c r="M3" s="36" t="s">
        <v>20</v>
      </c>
      <c r="O3" s="38">
        <f>'main sheet'!B3</f>
        <v>10000</v>
      </c>
    </row>
    <row r="4" spans="1:16">
      <c r="B4" s="38">
        <f t="shared" ref="B4:B67" si="2">B3+$B$1</f>
        <v>153.7243573680482</v>
      </c>
      <c r="C4" s="39">
        <f>GAMMADIST(B4/$G$15,$G$13,1,FALSE)</f>
        <v>0.954992586021436</v>
      </c>
      <c r="D4" s="39" t="str">
        <f t="shared" ref="D4:D67" si="3">IF(C4=MAX($C$3:$C$203),1,"")</f>
        <v/>
      </c>
      <c r="E4" s="39">
        <f t="shared" ref="E4:E67" si="4">GAMMADIST(B4/$G$15,$G$13,1,TRUE)</f>
        <v>4.5007413978564045E-2</v>
      </c>
      <c r="F4" s="39" t="str">
        <f>IF(E3&lt;0.95,IF(E4&gt;0.95,1,""),"")</f>
        <v/>
      </c>
      <c r="G4" s="36" t="s">
        <v>11</v>
      </c>
      <c r="H4" s="36">
        <v>1</v>
      </c>
      <c r="I4" s="36">
        <f>ROUNDUP(GAMMAINV(0.95,H4+1,1),2)</f>
        <v>4.75</v>
      </c>
      <c r="J4" s="36">
        <f t="shared" si="1"/>
        <v>0.21052631578947367</v>
      </c>
    </row>
    <row r="5" spans="1:16">
      <c r="B5" s="38">
        <f t="shared" si="2"/>
        <v>307.44871473609641</v>
      </c>
      <c r="C5" s="39">
        <f t="shared" ref="C5:C68" si="5">GAMMADIST(B5/$G$15,$G$13,1,FALSE)</f>
        <v>0.91201083935590976</v>
      </c>
      <c r="D5" s="39" t="str">
        <f t="shared" si="3"/>
        <v/>
      </c>
      <c r="E5" s="39">
        <f t="shared" si="4"/>
        <v>8.798916064409025E-2</v>
      </c>
      <c r="F5" s="39" t="str">
        <f t="shared" ref="F5:F68" si="6">IF(E4&lt;0.95,IF(E5&gt;0.95,1,""),"")</f>
        <v/>
      </c>
      <c r="G5" s="36">
        <f>LOOKUP(G3,$J$3:J$18,$H$3:$H$18)</f>
        <v>0</v>
      </c>
      <c r="H5" s="36">
        <v>2</v>
      </c>
      <c r="I5" s="36">
        <f t="shared" ref="I5:I18" si="7">ROUNDUP(GAMMAINV(0.95,H5+1,1),2)</f>
        <v>6.3</v>
      </c>
      <c r="J5" s="36">
        <f t="shared" si="1"/>
        <v>0.31746031746031744</v>
      </c>
    </row>
    <row r="6" spans="1:16">
      <c r="B6" s="38">
        <f t="shared" si="2"/>
        <v>461.17307210414458</v>
      </c>
      <c r="C6" s="39">
        <f t="shared" si="5"/>
        <v>0.87096358995608048</v>
      </c>
      <c r="D6" s="39" t="str">
        <f t="shared" si="3"/>
        <v/>
      </c>
      <c r="E6" s="39">
        <f t="shared" si="4"/>
        <v>0.12903641004391936</v>
      </c>
      <c r="F6" s="39" t="str">
        <f t="shared" si="6"/>
        <v/>
      </c>
      <c r="G6" s="36" t="s">
        <v>12</v>
      </c>
      <c r="H6" s="36">
        <v>3</v>
      </c>
      <c r="I6" s="36">
        <f t="shared" si="7"/>
        <v>7.76</v>
      </c>
      <c r="J6" s="36">
        <f t="shared" si="1"/>
        <v>0.38659793814432991</v>
      </c>
    </row>
    <row r="7" spans="1:16">
      <c r="B7" s="38">
        <f t="shared" si="2"/>
        <v>614.89742947219281</v>
      </c>
      <c r="C7" s="39">
        <f t="shared" si="5"/>
        <v>0.83176377110267108</v>
      </c>
      <c r="D7" s="39" t="str">
        <f t="shared" si="3"/>
        <v/>
      </c>
      <c r="E7" s="39">
        <f t="shared" si="4"/>
        <v>0.16823622889732898</v>
      </c>
      <c r="F7" s="39" t="str">
        <f t="shared" si="6"/>
        <v/>
      </c>
      <c r="G7" s="36">
        <f>LOOKUP(G5,$H$3:$H$18,$I$3:$I$18)</f>
        <v>3</v>
      </c>
      <c r="H7" s="36">
        <v>4</v>
      </c>
      <c r="I7" s="36">
        <f t="shared" si="7"/>
        <v>9.16</v>
      </c>
      <c r="J7" s="36">
        <f t="shared" si="1"/>
        <v>0.4366812227074236</v>
      </c>
    </row>
    <row r="8" spans="1:16">
      <c r="B8" s="38">
        <f t="shared" si="2"/>
        <v>768.62178684024104</v>
      </c>
      <c r="C8" s="39">
        <f t="shared" si="5"/>
        <v>0.79432823472428149</v>
      </c>
      <c r="D8" s="39" t="str">
        <f t="shared" si="3"/>
        <v/>
      </c>
      <c r="E8" s="39">
        <f t="shared" si="4"/>
        <v>0.20567176527571848</v>
      </c>
      <c r="F8" s="39" t="str">
        <f t="shared" si="6"/>
        <v/>
      </c>
      <c r="G8" s="36" t="s">
        <v>13</v>
      </c>
      <c r="H8" s="36">
        <v>5</v>
      </c>
      <c r="I8" s="36">
        <f t="shared" si="7"/>
        <v>10.52</v>
      </c>
      <c r="J8" s="36">
        <f t="shared" si="1"/>
        <v>0.47528517110266161</v>
      </c>
    </row>
    <row r="9" spans="1:16">
      <c r="B9" s="38">
        <f t="shared" si="2"/>
        <v>922.34614420828927</v>
      </c>
      <c r="C9" s="39">
        <f t="shared" si="5"/>
        <v>0.75857757502918377</v>
      </c>
      <c r="D9" s="39" t="str">
        <f t="shared" si="3"/>
        <v/>
      </c>
      <c r="E9" s="39">
        <f t="shared" si="4"/>
        <v>0.24142242497081623</v>
      </c>
      <c r="F9" s="39" t="str">
        <f t="shared" si="6"/>
        <v/>
      </c>
      <c r="G9" s="36">
        <f>LOOKUP(G5+1,$H$3:$H$18,$I$3:$I$18)</f>
        <v>4.75</v>
      </c>
      <c r="H9" s="36">
        <v>6</v>
      </c>
      <c r="I9" s="36">
        <f t="shared" si="7"/>
        <v>11.85</v>
      </c>
      <c r="J9" s="36">
        <f t="shared" si="1"/>
        <v>0.50632911392405067</v>
      </c>
    </row>
    <row r="10" spans="1:16">
      <c r="B10" s="38">
        <f t="shared" si="2"/>
        <v>1076.0705015763374</v>
      </c>
      <c r="C10" s="39">
        <f t="shared" si="5"/>
        <v>0.72443596007499012</v>
      </c>
      <c r="D10" s="39" t="str">
        <f t="shared" si="3"/>
        <v/>
      </c>
      <c r="E10" s="39">
        <f t="shared" si="4"/>
        <v>0.27556403992500994</v>
      </c>
      <c r="F10" s="39" t="str">
        <f t="shared" si="6"/>
        <v/>
      </c>
      <c r="G10" s="36" t="s">
        <v>18</v>
      </c>
      <c r="H10" s="36">
        <v>7</v>
      </c>
      <c r="I10" s="36">
        <f t="shared" si="7"/>
        <v>13.15</v>
      </c>
      <c r="J10" s="36">
        <f t="shared" si="1"/>
        <v>0.53231939163498099</v>
      </c>
    </row>
    <row r="11" spans="1:16">
      <c r="B11" s="38">
        <f t="shared" si="2"/>
        <v>1229.7948589443856</v>
      </c>
      <c r="C11" s="39">
        <f t="shared" si="5"/>
        <v>0.69183097091893653</v>
      </c>
      <c r="D11" s="39" t="str">
        <f t="shared" si="3"/>
        <v/>
      </c>
      <c r="E11" s="39">
        <f t="shared" si="4"/>
        <v>0.30816902908106353</v>
      </c>
      <c r="F11" s="39" t="str">
        <f t="shared" si="6"/>
        <v/>
      </c>
      <c r="G11" s="40">
        <f>IF(O2=0,0,($G$7-$G$5*($G$9-$G$7))/(O3/O2-($G$9-$G$7)))</f>
        <v>0</v>
      </c>
      <c r="H11" s="36">
        <v>8</v>
      </c>
      <c r="I11" s="36">
        <f t="shared" si="7"/>
        <v>14.44</v>
      </c>
      <c r="J11" s="36">
        <f t="shared" si="1"/>
        <v>0.554016620498615</v>
      </c>
    </row>
    <row r="12" spans="1:16">
      <c r="B12" s="38">
        <f t="shared" si="2"/>
        <v>1383.5192163124339</v>
      </c>
      <c r="C12" s="39">
        <f t="shared" si="5"/>
        <v>0.660693448007596</v>
      </c>
      <c r="D12" s="39" t="str">
        <f t="shared" si="3"/>
        <v/>
      </c>
      <c r="E12" s="39">
        <f t="shared" si="4"/>
        <v>0.339306551992404</v>
      </c>
      <c r="F12" s="39" t="str">
        <f t="shared" si="6"/>
        <v/>
      </c>
      <c r="G12" s="36" t="s">
        <v>3</v>
      </c>
      <c r="H12" s="36">
        <v>9</v>
      </c>
      <c r="I12" s="36">
        <f t="shared" si="7"/>
        <v>15.709999999999999</v>
      </c>
      <c r="J12" s="36">
        <f t="shared" si="1"/>
        <v>0.57288351368555068</v>
      </c>
    </row>
    <row r="13" spans="1:16">
      <c r="B13" s="38">
        <f t="shared" si="2"/>
        <v>1537.2435736804821</v>
      </c>
      <c r="C13" s="39">
        <f t="shared" si="5"/>
        <v>0.63095734448019314</v>
      </c>
      <c r="D13" s="39" t="str">
        <f t="shared" si="3"/>
        <v/>
      </c>
      <c r="E13" s="39">
        <f t="shared" si="4"/>
        <v>0.36904265551980675</v>
      </c>
      <c r="F13" s="39" t="str">
        <f t="shared" si="6"/>
        <v/>
      </c>
      <c r="G13" s="40">
        <f>G11+1</f>
        <v>1</v>
      </c>
      <c r="H13" s="36">
        <v>10</v>
      </c>
      <c r="I13" s="36">
        <f t="shared" si="7"/>
        <v>16.970000000000002</v>
      </c>
      <c r="J13" s="36">
        <f t="shared" si="1"/>
        <v>0.58927519151443719</v>
      </c>
    </row>
    <row r="14" spans="1:16">
      <c r="B14" s="38">
        <f t="shared" si="2"/>
        <v>1690.9679310485303</v>
      </c>
      <c r="C14" s="39">
        <f t="shared" si="5"/>
        <v>0.60255958607435778</v>
      </c>
      <c r="D14" s="39" t="str">
        <f t="shared" si="3"/>
        <v/>
      </c>
      <c r="E14" s="39">
        <f t="shared" si="4"/>
        <v>0.39744041392564233</v>
      </c>
      <c r="F14" s="39" t="str">
        <f t="shared" si="6"/>
        <v/>
      </c>
      <c r="G14" s="36" t="s">
        <v>4</v>
      </c>
      <c r="H14" s="36">
        <v>11</v>
      </c>
      <c r="I14" s="36">
        <f t="shared" si="7"/>
        <v>18.21</v>
      </c>
      <c r="J14" s="36">
        <f t="shared" si="1"/>
        <v>0.60406370126304221</v>
      </c>
    </row>
    <row r="15" spans="1:16">
      <c r="B15" s="38">
        <f t="shared" si="2"/>
        <v>1844.6922884165785</v>
      </c>
      <c r="C15" s="39">
        <f t="shared" si="5"/>
        <v>0.57543993733715693</v>
      </c>
      <c r="D15" s="39" t="str">
        <f t="shared" si="3"/>
        <v/>
      </c>
      <c r="E15" s="39">
        <f t="shared" si="4"/>
        <v>0.42456006266284307</v>
      </c>
      <c r="F15" s="39" t="str">
        <f t="shared" si="6"/>
        <v/>
      </c>
      <c r="G15" s="38">
        <f>O3/GAMMAINV(0.95,G13,1)</f>
        <v>3338.0820069533415</v>
      </c>
      <c r="H15" s="36">
        <v>12</v>
      </c>
      <c r="I15" s="36">
        <f t="shared" si="7"/>
        <v>19.450000000000003</v>
      </c>
      <c r="J15" s="36">
        <f t="shared" si="1"/>
        <v>0.61696658097686363</v>
      </c>
    </row>
    <row r="16" spans="1:16">
      <c r="B16" s="38">
        <f t="shared" si="2"/>
        <v>1998.4166457846268</v>
      </c>
      <c r="C16" s="39">
        <f t="shared" si="5"/>
        <v>0.54954087385762451</v>
      </c>
      <c r="D16" s="39" t="str">
        <f t="shared" si="3"/>
        <v/>
      </c>
      <c r="E16" s="39">
        <f t="shared" si="4"/>
        <v>0.45045912614237549</v>
      </c>
      <c r="F16" s="39" t="str">
        <f t="shared" si="6"/>
        <v/>
      </c>
      <c r="H16" s="36">
        <v>13</v>
      </c>
      <c r="I16" s="36">
        <f t="shared" si="7"/>
        <v>20.67</v>
      </c>
      <c r="J16" s="36">
        <f t="shared" si="1"/>
        <v>0.62893081761006286</v>
      </c>
    </row>
    <row r="17" spans="2:10">
      <c r="B17" s="38">
        <f t="shared" si="2"/>
        <v>2152.1410031526748</v>
      </c>
      <c r="C17" s="39">
        <f t="shared" si="5"/>
        <v>0.52480746024977265</v>
      </c>
      <c r="D17" s="39" t="str">
        <f t="shared" si="3"/>
        <v/>
      </c>
      <c r="E17" s="39">
        <f t="shared" si="4"/>
        <v>0.47519253975022746</v>
      </c>
      <c r="F17" s="39" t="str">
        <f t="shared" si="6"/>
        <v/>
      </c>
      <c r="H17" s="36">
        <v>14</v>
      </c>
      <c r="I17" s="36">
        <f t="shared" si="7"/>
        <v>21.89</v>
      </c>
      <c r="J17" s="36">
        <f t="shared" si="1"/>
        <v>0.6395614435815441</v>
      </c>
    </row>
    <row r="18" spans="2:10">
      <c r="B18" s="38">
        <f t="shared" si="2"/>
        <v>2305.8653605207228</v>
      </c>
      <c r="C18" s="39">
        <f t="shared" si="5"/>
        <v>0.50118723362727235</v>
      </c>
      <c r="D18" s="39" t="str">
        <f t="shared" si="3"/>
        <v/>
      </c>
      <c r="E18" s="39">
        <f t="shared" si="4"/>
        <v>0.49881276637272759</v>
      </c>
      <c r="F18" s="39" t="str">
        <f t="shared" si="6"/>
        <v/>
      </c>
      <c r="H18" s="36">
        <v>15</v>
      </c>
      <c r="I18" s="36">
        <f t="shared" si="7"/>
        <v>23.1</v>
      </c>
      <c r="J18" s="36">
        <f t="shared" si="1"/>
        <v>0.64935064935064934</v>
      </c>
    </row>
    <row r="19" spans="2:10">
      <c r="B19" s="38">
        <f t="shared" si="2"/>
        <v>2459.5897178887708</v>
      </c>
      <c r="C19" s="39">
        <f t="shared" si="5"/>
        <v>0.47863009232263848</v>
      </c>
      <c r="D19" s="39" t="str">
        <f t="shared" si="3"/>
        <v/>
      </c>
      <c r="E19" s="39">
        <f t="shared" si="4"/>
        <v>0.52136990767736158</v>
      </c>
      <c r="F19" s="39" t="str">
        <f t="shared" si="6"/>
        <v/>
      </c>
    </row>
    <row r="20" spans="2:10">
      <c r="B20" s="38">
        <f t="shared" si="2"/>
        <v>2613.3140752568188</v>
      </c>
      <c r="C20" s="39">
        <f t="shared" si="5"/>
        <v>0.45708818961487507</v>
      </c>
      <c r="D20" s="39" t="str">
        <f t="shared" si="3"/>
        <v/>
      </c>
      <c r="E20" s="39">
        <f t="shared" si="4"/>
        <v>0.54291181038512493</v>
      </c>
      <c r="F20" s="39" t="str">
        <f t="shared" si="6"/>
        <v/>
      </c>
      <c r="G20" s="36" t="s">
        <v>17</v>
      </c>
    </row>
    <row r="21" spans="2:10">
      <c r="B21" s="38">
        <f t="shared" si="2"/>
        <v>2767.0384326248668</v>
      </c>
      <c r="C21" s="39">
        <f t="shared" si="5"/>
        <v>0.4365158322401661</v>
      </c>
      <c r="D21" s="39" t="str">
        <f t="shared" si="3"/>
        <v/>
      </c>
      <c r="E21" s="39">
        <f t="shared" si="4"/>
        <v>0.5634841677598339</v>
      </c>
      <c r="F21" s="39" t="str">
        <f t="shared" si="6"/>
        <v/>
      </c>
      <c r="G21" s="36" t="s">
        <v>15</v>
      </c>
      <c r="H21" s="38">
        <f>LOOKUP(1,D3:D203,B3:B203)</f>
        <v>0</v>
      </c>
      <c r="I21" s="41">
        <f>LOOKUP(1,D3:D203,C3:C203)</f>
        <v>1</v>
      </c>
    </row>
    <row r="22" spans="2:10">
      <c r="B22" s="38">
        <f t="shared" si="2"/>
        <v>2920.7627899929148</v>
      </c>
      <c r="C22" s="39">
        <f t="shared" si="5"/>
        <v>0.41686938347033559</v>
      </c>
      <c r="D22" s="39" t="str">
        <f t="shared" si="3"/>
        <v/>
      </c>
      <c r="E22" s="39">
        <f t="shared" si="4"/>
        <v>0.58313061652966436</v>
      </c>
      <c r="F22" s="39" t="str">
        <f t="shared" si="6"/>
        <v/>
      </c>
      <c r="H22" s="38">
        <f>H21</f>
        <v>0</v>
      </c>
      <c r="I22" s="36">
        <v>0</v>
      </c>
    </row>
    <row r="23" spans="2:10">
      <c r="B23" s="38">
        <f t="shared" si="2"/>
        <v>3074.4871473609628</v>
      </c>
      <c r="C23" s="39">
        <f t="shared" si="5"/>
        <v>0.39810717055349737</v>
      </c>
      <c r="D23" s="39" t="str">
        <f t="shared" si="3"/>
        <v/>
      </c>
      <c r="E23" s="39">
        <f t="shared" si="4"/>
        <v>0.60189282944650269</v>
      </c>
      <c r="F23" s="39" t="str">
        <f t="shared" si="6"/>
        <v/>
      </c>
    </row>
    <row r="24" spans="2:10">
      <c r="B24" s="38">
        <f t="shared" si="2"/>
        <v>3228.2115047290108</v>
      </c>
      <c r="C24" s="39">
        <f t="shared" si="5"/>
        <v>0.38018939632056137</v>
      </c>
      <c r="D24" s="39" t="str">
        <f t="shared" si="3"/>
        <v/>
      </c>
      <c r="E24" s="39">
        <f t="shared" si="4"/>
        <v>0.61981060367943863</v>
      </c>
      <c r="F24" s="39" t="str">
        <f t="shared" si="6"/>
        <v/>
      </c>
      <c r="G24" s="36" t="s">
        <v>16</v>
      </c>
      <c r="H24" s="38">
        <f>LOOKUP(1,F3:F203,B3:B203)</f>
        <v>10145.807586291172</v>
      </c>
      <c r="I24" s="41">
        <f>LOOKUP(1,F3:G203,C3:C203)</f>
        <v>4.7863009232263963E-2</v>
      </c>
    </row>
    <row r="25" spans="2:10">
      <c r="B25" s="38">
        <f t="shared" si="2"/>
        <v>3381.9358620970588</v>
      </c>
      <c r="C25" s="39">
        <f t="shared" si="5"/>
        <v>0.36307805477010158</v>
      </c>
      <c r="D25" s="39" t="str">
        <f t="shared" si="3"/>
        <v/>
      </c>
      <c r="E25" s="39">
        <f t="shared" si="4"/>
        <v>0.63692194522989842</v>
      </c>
      <c r="F25" s="39" t="str">
        <f t="shared" si="6"/>
        <v/>
      </c>
      <c r="H25" s="38">
        <f>H24</f>
        <v>10145.807586291172</v>
      </c>
      <c r="I25" s="36">
        <v>0</v>
      </c>
    </row>
    <row r="26" spans="2:10">
      <c r="B26" s="38">
        <f t="shared" si="2"/>
        <v>3535.6602194651068</v>
      </c>
      <c r="C26" s="39">
        <f t="shared" si="5"/>
        <v>0.34673685045253189</v>
      </c>
      <c r="D26" s="39" t="str">
        <f t="shared" si="3"/>
        <v/>
      </c>
      <c r="E26" s="39">
        <f t="shared" si="4"/>
        <v>0.65326314954746811</v>
      </c>
      <c r="F26" s="39" t="str">
        <f t="shared" si="6"/>
        <v/>
      </c>
    </row>
    <row r="27" spans="2:10">
      <c r="B27" s="38">
        <f t="shared" si="2"/>
        <v>3689.3845768331548</v>
      </c>
      <c r="C27" s="39">
        <f t="shared" si="5"/>
        <v>0.33113112148259127</v>
      </c>
      <c r="D27" s="39" t="str">
        <f t="shared" si="3"/>
        <v/>
      </c>
      <c r="E27" s="39">
        <f t="shared" si="4"/>
        <v>0.66886887851740873</v>
      </c>
      <c r="F27" s="39" t="str">
        <f t="shared" si="6"/>
        <v/>
      </c>
    </row>
    <row r="28" spans="2:10">
      <c r="B28" s="38">
        <f t="shared" si="2"/>
        <v>3843.1089342012028</v>
      </c>
      <c r="C28" s="39">
        <f t="shared" si="5"/>
        <v>0.31622776601683822</v>
      </c>
      <c r="D28" s="39" t="str">
        <f t="shared" si="3"/>
        <v/>
      </c>
      <c r="E28" s="39">
        <f t="shared" si="4"/>
        <v>0.68377223398316178</v>
      </c>
      <c r="F28" s="39" t="str">
        <f t="shared" si="6"/>
        <v/>
      </c>
    </row>
    <row r="29" spans="2:10">
      <c r="B29" s="38">
        <f t="shared" si="2"/>
        <v>3996.8332915692508</v>
      </c>
      <c r="C29" s="39">
        <f t="shared" si="5"/>
        <v>0.30199517204020182</v>
      </c>
      <c r="D29" s="39" t="str">
        <f t="shared" si="3"/>
        <v/>
      </c>
      <c r="E29" s="39">
        <f t="shared" si="4"/>
        <v>0.69800482795979812</v>
      </c>
      <c r="F29" s="39" t="str">
        <f t="shared" si="6"/>
        <v/>
      </c>
    </row>
    <row r="30" spans="2:10">
      <c r="B30" s="38">
        <f t="shared" si="2"/>
        <v>4150.5576489372988</v>
      </c>
      <c r="C30" s="39">
        <f t="shared" si="5"/>
        <v>0.28840315031266084</v>
      </c>
      <c r="D30" s="39" t="str">
        <f t="shared" si="3"/>
        <v/>
      </c>
      <c r="E30" s="39">
        <f t="shared" si="4"/>
        <v>0.71159684968733916</v>
      </c>
      <c r="F30" s="39" t="str">
        <f t="shared" si="6"/>
        <v/>
      </c>
    </row>
    <row r="31" spans="2:10">
      <c r="B31" s="38">
        <f t="shared" si="2"/>
        <v>4304.2820063053468</v>
      </c>
      <c r="C31" s="39">
        <f t="shared" si="5"/>
        <v>0.27542287033381685</v>
      </c>
      <c r="D31" s="39" t="str">
        <f t="shared" si="3"/>
        <v/>
      </c>
      <c r="E31" s="39">
        <f t="shared" si="4"/>
        <v>0.72457712966618315</v>
      </c>
      <c r="F31" s="39" t="str">
        <f t="shared" si="6"/>
        <v/>
      </c>
    </row>
    <row r="32" spans="2:10">
      <c r="B32" s="38">
        <f t="shared" si="2"/>
        <v>4458.0063636733948</v>
      </c>
      <c r="C32" s="39">
        <f t="shared" si="5"/>
        <v>0.26302679918953842</v>
      </c>
      <c r="D32" s="39" t="str">
        <f t="shared" si="3"/>
        <v/>
      </c>
      <c r="E32" s="39">
        <f t="shared" si="4"/>
        <v>0.73697320081046158</v>
      </c>
      <c r="F32" s="39" t="str">
        <f t="shared" si="6"/>
        <v/>
      </c>
    </row>
    <row r="33" spans="2:6">
      <c r="B33" s="38">
        <f t="shared" si="2"/>
        <v>4611.7307210414428</v>
      </c>
      <c r="C33" s="39">
        <f t="shared" si="5"/>
        <v>0.25118864315095829</v>
      </c>
      <c r="D33" s="39" t="str">
        <f t="shared" si="3"/>
        <v/>
      </c>
      <c r="E33" s="39">
        <f t="shared" si="4"/>
        <v>0.74881135684904176</v>
      </c>
      <c r="F33" s="39" t="str">
        <f t="shared" si="6"/>
        <v/>
      </c>
    </row>
    <row r="34" spans="2:6">
      <c r="B34" s="38">
        <f t="shared" si="2"/>
        <v>4765.4550784094909</v>
      </c>
      <c r="C34" s="39">
        <f t="shared" si="5"/>
        <v>0.23988329190194929</v>
      </c>
      <c r="D34" s="39" t="str">
        <f t="shared" si="3"/>
        <v/>
      </c>
      <c r="E34" s="39">
        <f t="shared" si="4"/>
        <v>0.76011670809805065</v>
      </c>
      <c r="F34" s="39" t="str">
        <f t="shared" si="6"/>
        <v/>
      </c>
    </row>
    <row r="35" spans="2:6">
      <c r="B35" s="38">
        <f t="shared" si="2"/>
        <v>4919.1794357775389</v>
      </c>
      <c r="C35" s="39">
        <f t="shared" si="5"/>
        <v>0.22908676527677757</v>
      </c>
      <c r="D35" s="39" t="str">
        <f t="shared" si="3"/>
        <v/>
      </c>
      <c r="E35" s="39">
        <f t="shared" si="4"/>
        <v>0.77091323472322237</v>
      </c>
      <c r="F35" s="39" t="str">
        <f t="shared" si="6"/>
        <v/>
      </c>
    </row>
    <row r="36" spans="2:6">
      <c r="B36" s="38">
        <f t="shared" si="2"/>
        <v>5072.9037931455869</v>
      </c>
      <c r="C36" s="39">
        <f t="shared" si="5"/>
        <v>0.21877616239495548</v>
      </c>
      <c r="D36" s="39" t="str">
        <f t="shared" si="3"/>
        <v/>
      </c>
      <c r="E36" s="39">
        <f t="shared" si="4"/>
        <v>0.78122383760504444</v>
      </c>
      <c r="F36" s="39" t="str">
        <f t="shared" si="6"/>
        <v/>
      </c>
    </row>
    <row r="37" spans="2:6">
      <c r="B37" s="38">
        <f t="shared" si="2"/>
        <v>5226.6281505136349</v>
      </c>
      <c r="C37" s="39">
        <f t="shared" si="5"/>
        <v>0.20892961308540423</v>
      </c>
      <c r="D37" s="39" t="str">
        <f t="shared" si="3"/>
        <v/>
      </c>
      <c r="E37" s="39">
        <f t="shared" si="4"/>
        <v>0.79107038691459575</v>
      </c>
      <c r="F37" s="39" t="str">
        <f t="shared" si="6"/>
        <v/>
      </c>
    </row>
    <row r="38" spans="2:6">
      <c r="B38" s="38">
        <f t="shared" si="2"/>
        <v>5380.3525078816829</v>
      </c>
      <c r="C38" s="39">
        <f t="shared" si="5"/>
        <v>0.19952623149688822</v>
      </c>
      <c r="D38" s="39" t="str">
        <f t="shared" si="3"/>
        <v/>
      </c>
      <c r="E38" s="39">
        <f t="shared" si="4"/>
        <v>0.8004737685031118</v>
      </c>
      <c r="F38" s="39" t="str">
        <f t="shared" si="6"/>
        <v/>
      </c>
    </row>
    <row r="39" spans="2:6">
      <c r="B39" s="38">
        <f t="shared" si="2"/>
        <v>5534.0768652497309</v>
      </c>
      <c r="C39" s="39">
        <f t="shared" si="5"/>
        <v>0.19054607179632496</v>
      </c>
      <c r="D39" s="39" t="str">
        <f t="shared" si="3"/>
        <v/>
      </c>
      <c r="E39" s="39">
        <f t="shared" si="4"/>
        <v>0.80945392820367501</v>
      </c>
      <c r="F39" s="39" t="str">
        <f t="shared" si="6"/>
        <v/>
      </c>
    </row>
    <row r="40" spans="2:6">
      <c r="B40" s="38">
        <f t="shared" si="2"/>
        <v>5687.8012226177789</v>
      </c>
      <c r="C40" s="39">
        <f t="shared" si="5"/>
        <v>0.18197008586099864</v>
      </c>
      <c r="D40" s="39" t="str">
        <f t="shared" si="3"/>
        <v/>
      </c>
      <c r="E40" s="39">
        <f t="shared" si="4"/>
        <v>0.81802991413900139</v>
      </c>
      <c r="F40" s="39" t="str">
        <f t="shared" si="6"/>
        <v/>
      </c>
    </row>
    <row r="41" spans="2:6">
      <c r="B41" s="38">
        <f t="shared" si="2"/>
        <v>5841.5255799858269</v>
      </c>
      <c r="C41" s="39">
        <f t="shared" si="5"/>
        <v>0.17378008287493782</v>
      </c>
      <c r="D41" s="39" t="str">
        <f t="shared" si="3"/>
        <v/>
      </c>
      <c r="E41" s="39">
        <f t="shared" si="4"/>
        <v>0.82621991712506215</v>
      </c>
      <c r="F41" s="39" t="str">
        <f t="shared" si="6"/>
        <v/>
      </c>
    </row>
    <row r="42" spans="2:6">
      <c r="B42" s="38">
        <f t="shared" si="2"/>
        <v>5995.2499373538749</v>
      </c>
      <c r="C42" s="39">
        <f t="shared" si="5"/>
        <v>0.16595869074375633</v>
      </c>
      <c r="D42" s="39" t="str">
        <f t="shared" si="3"/>
        <v/>
      </c>
      <c r="E42" s="39">
        <f t="shared" si="4"/>
        <v>0.83404130925624365</v>
      </c>
      <c r="F42" s="39" t="str">
        <f t="shared" si="6"/>
        <v/>
      </c>
    </row>
    <row r="43" spans="2:6">
      <c r="B43" s="38">
        <f t="shared" si="2"/>
        <v>6148.9742947219229</v>
      </c>
      <c r="C43" s="39">
        <f t="shared" si="5"/>
        <v>0.15848931924611162</v>
      </c>
      <c r="D43" s="39" t="str">
        <f t="shared" si="3"/>
        <v/>
      </c>
      <c r="E43" s="39">
        <f t="shared" si="4"/>
        <v>0.84151068075388835</v>
      </c>
      <c r="F43" s="39" t="str">
        <f t="shared" si="6"/>
        <v/>
      </c>
    </row>
    <row r="44" spans="2:6">
      <c r="B44" s="38">
        <f t="shared" si="2"/>
        <v>6302.6986520899709</v>
      </c>
      <c r="C44" s="39">
        <f t="shared" si="5"/>
        <v>0.1513561248436211</v>
      </c>
      <c r="D44" s="39" t="str">
        <f t="shared" si="3"/>
        <v/>
      </c>
      <c r="E44" s="39">
        <f t="shared" si="4"/>
        <v>0.84864387515637896</v>
      </c>
      <c r="F44" s="39" t="str">
        <f t="shared" si="6"/>
        <v/>
      </c>
    </row>
    <row r="45" spans="2:6">
      <c r="B45" s="38">
        <f t="shared" si="2"/>
        <v>6456.4230094580189</v>
      </c>
      <c r="C45" s="39">
        <f t="shared" si="5"/>
        <v>0.14454397707459302</v>
      </c>
      <c r="D45" s="39" t="str">
        <f t="shared" si="3"/>
        <v/>
      </c>
      <c r="E45" s="39">
        <f t="shared" si="4"/>
        <v>0.85545602292540701</v>
      </c>
      <c r="F45" s="39" t="str">
        <f t="shared" si="6"/>
        <v/>
      </c>
    </row>
    <row r="46" spans="2:6">
      <c r="B46" s="38">
        <f t="shared" si="2"/>
        <v>6610.1473668260669</v>
      </c>
      <c r="C46" s="39">
        <f t="shared" si="5"/>
        <v>0.13803842646028874</v>
      </c>
      <c r="D46" s="39" t="str">
        <f t="shared" si="3"/>
        <v/>
      </c>
      <c r="E46" s="39">
        <f t="shared" si="4"/>
        <v>0.86196157353971126</v>
      </c>
      <c r="F46" s="39" t="str">
        <f t="shared" si="6"/>
        <v/>
      </c>
    </row>
    <row r="47" spans="2:6">
      <c r="B47" s="38">
        <f t="shared" si="2"/>
        <v>6763.8717241941149</v>
      </c>
      <c r="C47" s="39">
        <f t="shared" si="5"/>
        <v>0.13182567385564092</v>
      </c>
      <c r="D47" s="39" t="str">
        <f t="shared" si="3"/>
        <v/>
      </c>
      <c r="E47" s="39">
        <f t="shared" si="4"/>
        <v>0.86817432614435908</v>
      </c>
      <c r="F47" s="39" t="str">
        <f t="shared" si="6"/>
        <v/>
      </c>
    </row>
    <row r="48" spans="2:6">
      <c r="B48" s="38">
        <f t="shared" si="2"/>
        <v>6917.5960815621629</v>
      </c>
      <c r="C48" s="39">
        <f t="shared" si="5"/>
        <v>0.12589254117941695</v>
      </c>
      <c r="D48" s="39" t="str">
        <f t="shared" si="3"/>
        <v/>
      </c>
      <c r="E48" s="39">
        <f t="shared" si="4"/>
        <v>0.87410745882058305</v>
      </c>
      <c r="F48" s="39" t="str">
        <f t="shared" si="6"/>
        <v/>
      </c>
    </row>
    <row r="49" spans="2:6">
      <c r="B49" s="38">
        <f t="shared" si="2"/>
        <v>7071.3204389302109</v>
      </c>
      <c r="C49" s="39">
        <f t="shared" si="5"/>
        <v>0.12022644346174154</v>
      </c>
      <c r="D49" s="39" t="str">
        <f t="shared" si="3"/>
        <v/>
      </c>
      <c r="E49" s="39">
        <f t="shared" si="4"/>
        <v>0.87977355653825851</v>
      </c>
      <c r="F49" s="39" t="str">
        <f t="shared" si="6"/>
        <v/>
      </c>
    </row>
    <row r="50" spans="2:6">
      <c r="B50" s="38">
        <f t="shared" si="2"/>
        <v>7225.0447962982589</v>
      </c>
      <c r="C50" s="39">
        <f t="shared" si="5"/>
        <v>0.11481536214968854</v>
      </c>
      <c r="D50" s="39" t="str">
        <f t="shared" si="3"/>
        <v/>
      </c>
      <c r="E50" s="39">
        <f t="shared" si="4"/>
        <v>0.88518463785031143</v>
      </c>
      <c r="F50" s="39" t="str">
        <f t="shared" si="6"/>
        <v/>
      </c>
    </row>
    <row r="51" spans="2:6">
      <c r="B51" s="38">
        <f t="shared" si="2"/>
        <v>7378.7691536663069</v>
      </c>
      <c r="C51" s="39">
        <f t="shared" si="5"/>
        <v>0.10964781961431873</v>
      </c>
      <c r="D51" s="39" t="str">
        <f t="shared" si="3"/>
        <v/>
      </c>
      <c r="E51" s="39">
        <f t="shared" si="4"/>
        <v>0.89035218038568131</v>
      </c>
      <c r="F51" s="39" t="str">
        <f t="shared" si="6"/>
        <v/>
      </c>
    </row>
    <row r="52" spans="2:6">
      <c r="B52" s="38">
        <f t="shared" si="2"/>
        <v>7532.4935110343549</v>
      </c>
      <c r="C52" s="39">
        <f t="shared" si="5"/>
        <v>0.1047128548050902</v>
      </c>
      <c r="D52" s="39" t="str">
        <f t="shared" si="3"/>
        <v/>
      </c>
      <c r="E52" s="39">
        <f t="shared" si="4"/>
        <v>0.89528714519490982</v>
      </c>
      <c r="F52" s="39" t="str">
        <f t="shared" si="6"/>
        <v/>
      </c>
    </row>
    <row r="53" spans="2:6">
      <c r="B53" s="38">
        <f t="shared" si="2"/>
        <v>7686.2178684024029</v>
      </c>
      <c r="C53" s="39">
        <f t="shared" si="5"/>
        <v>0.10000000000000024</v>
      </c>
      <c r="D53" s="39" t="str">
        <f t="shared" si="3"/>
        <v/>
      </c>
      <c r="E53" s="39">
        <f t="shared" si="4"/>
        <v>0.8999999999999998</v>
      </c>
      <c r="F53" s="39" t="str">
        <f t="shared" si="6"/>
        <v/>
      </c>
    </row>
    <row r="54" spans="2:6">
      <c r="B54" s="38">
        <f t="shared" si="2"/>
        <v>7839.9422257704509</v>
      </c>
      <c r="C54" s="39">
        <f t="shared" si="5"/>
        <v>9.5499258602143811E-2</v>
      </c>
      <c r="D54" s="39" t="str">
        <f t="shared" si="3"/>
        <v/>
      </c>
      <c r="E54" s="39">
        <f t="shared" si="4"/>
        <v>0.90450074139785619</v>
      </c>
      <c r="F54" s="39" t="str">
        <f t="shared" si="6"/>
        <v/>
      </c>
    </row>
    <row r="55" spans="2:6">
      <c r="B55" s="38">
        <f t="shared" si="2"/>
        <v>7993.6665831384989</v>
      </c>
      <c r="C55" s="39">
        <f t="shared" si="5"/>
        <v>9.1201083935591176E-2</v>
      </c>
      <c r="D55" s="39" t="str">
        <f t="shared" si="3"/>
        <v/>
      </c>
      <c r="E55" s="39">
        <f t="shared" si="4"/>
        <v>0.90879891606440877</v>
      </c>
      <c r="F55" s="39" t="str">
        <f t="shared" si="6"/>
        <v/>
      </c>
    </row>
    <row r="56" spans="2:6">
      <c r="B56" s="38">
        <f t="shared" si="2"/>
        <v>8147.3909405065469</v>
      </c>
      <c r="C56" s="39">
        <f t="shared" si="5"/>
        <v>8.7096358995608289E-2</v>
      </c>
      <c r="D56" s="39" t="str">
        <f t="shared" si="3"/>
        <v/>
      </c>
      <c r="E56" s="39">
        <f t="shared" si="4"/>
        <v>0.9129036410043917</v>
      </c>
      <c r="F56" s="39" t="str">
        <f t="shared" si="6"/>
        <v/>
      </c>
    </row>
    <row r="57" spans="2:6">
      <c r="B57" s="38">
        <f t="shared" si="2"/>
        <v>8301.1152978745959</v>
      </c>
      <c r="C57" s="39">
        <f t="shared" si="5"/>
        <v>8.3176377110267291E-2</v>
      </c>
      <c r="D57" s="39" t="str">
        <f t="shared" si="3"/>
        <v/>
      </c>
      <c r="E57" s="39">
        <f t="shared" si="4"/>
        <v>0.91682362288973274</v>
      </c>
      <c r="F57" s="39" t="str">
        <f t="shared" si="6"/>
        <v/>
      </c>
    </row>
    <row r="58" spans="2:6">
      <c r="B58" s="38">
        <f t="shared" si="2"/>
        <v>8454.8396552426439</v>
      </c>
      <c r="C58" s="39">
        <f t="shared" si="5"/>
        <v>7.9432823472428346E-2</v>
      </c>
      <c r="D58" s="39" t="str">
        <f t="shared" si="3"/>
        <v/>
      </c>
      <c r="E58" s="39">
        <f t="shared" si="4"/>
        <v>0.9205671765275717</v>
      </c>
      <c r="F58" s="39" t="str">
        <f t="shared" si="6"/>
        <v/>
      </c>
    </row>
    <row r="59" spans="2:6">
      <c r="B59" s="38">
        <f t="shared" si="2"/>
        <v>8608.5640126106919</v>
      </c>
      <c r="C59" s="39">
        <f t="shared" si="5"/>
        <v>7.5857757502918552E-2</v>
      </c>
      <c r="D59" s="39" t="str">
        <f t="shared" si="3"/>
        <v/>
      </c>
      <c r="E59" s="39">
        <f t="shared" si="4"/>
        <v>0.92414224249708143</v>
      </c>
      <c r="F59" s="39" t="str">
        <f t="shared" si="6"/>
        <v/>
      </c>
    </row>
    <row r="60" spans="2:6">
      <c r="B60" s="38">
        <f t="shared" si="2"/>
        <v>8762.2883699787399</v>
      </c>
      <c r="C60" s="39">
        <f t="shared" si="5"/>
        <v>7.2443596007499181E-2</v>
      </c>
      <c r="D60" s="39" t="str">
        <f t="shared" si="3"/>
        <v/>
      </c>
      <c r="E60" s="39">
        <f t="shared" si="4"/>
        <v>0.92755640399250083</v>
      </c>
      <c r="F60" s="39" t="str">
        <f t="shared" si="6"/>
        <v/>
      </c>
    </row>
    <row r="61" spans="2:6">
      <c r="B61" s="38">
        <f t="shared" si="2"/>
        <v>8916.0127273467879</v>
      </c>
      <c r="C61" s="39">
        <f t="shared" si="5"/>
        <v>6.9183097091893825E-2</v>
      </c>
      <c r="D61" s="39" t="str">
        <f t="shared" si="3"/>
        <v/>
      </c>
      <c r="E61" s="39">
        <f t="shared" si="4"/>
        <v>0.93081690290810615</v>
      </c>
      <c r="F61" s="39" t="str">
        <f t="shared" si="6"/>
        <v/>
      </c>
    </row>
    <row r="62" spans="2:6">
      <c r="B62" s="38">
        <f t="shared" si="2"/>
        <v>9069.7370847148359</v>
      </c>
      <c r="C62" s="39">
        <f t="shared" si="5"/>
        <v>6.6069344800759766E-2</v>
      </c>
      <c r="D62" s="39" t="str">
        <f t="shared" si="3"/>
        <v/>
      </c>
      <c r="E62" s="39">
        <f t="shared" si="4"/>
        <v>0.93393065519924023</v>
      </c>
      <c r="F62" s="39" t="str">
        <f t="shared" si="6"/>
        <v/>
      </c>
    </row>
    <row r="63" spans="2:6">
      <c r="B63" s="38">
        <f t="shared" si="2"/>
        <v>9223.4614420828839</v>
      </c>
      <c r="C63" s="39">
        <f t="shared" si="5"/>
        <v>6.3095734448019483E-2</v>
      </c>
      <c r="D63" s="39" t="str">
        <f t="shared" si="3"/>
        <v/>
      </c>
      <c r="E63" s="39">
        <f t="shared" si="4"/>
        <v>0.93690426555198048</v>
      </c>
      <c r="F63" s="39" t="str">
        <f t="shared" si="6"/>
        <v/>
      </c>
    </row>
    <row r="64" spans="2:6">
      <c r="B64" s="38">
        <f t="shared" si="2"/>
        <v>9377.1857994509319</v>
      </c>
      <c r="C64" s="39">
        <f t="shared" si="5"/>
        <v>6.025595860743594E-2</v>
      </c>
      <c r="D64" s="39" t="str">
        <f t="shared" si="3"/>
        <v/>
      </c>
      <c r="E64" s="39">
        <f t="shared" si="4"/>
        <v>0.93974404139256407</v>
      </c>
      <c r="F64" s="39" t="str">
        <f t="shared" si="6"/>
        <v/>
      </c>
    </row>
    <row r="65" spans="2:6">
      <c r="B65" s="38">
        <f t="shared" si="2"/>
        <v>9530.9101568189799</v>
      </c>
      <c r="C65" s="39">
        <f t="shared" si="5"/>
        <v>5.7543993733715861E-2</v>
      </c>
      <c r="D65" s="39" t="str">
        <f t="shared" si="3"/>
        <v/>
      </c>
      <c r="E65" s="39">
        <f t="shared" si="4"/>
        <v>0.94245600626628412</v>
      </c>
      <c r="F65" s="39" t="str">
        <f t="shared" si="6"/>
        <v/>
      </c>
    </row>
    <row r="66" spans="2:6">
      <c r="B66" s="38">
        <f t="shared" si="2"/>
        <v>9684.6345141870279</v>
      </c>
      <c r="C66" s="39">
        <f t="shared" si="5"/>
        <v>5.4954087385762608E-2</v>
      </c>
      <c r="D66" s="39" t="str">
        <f t="shared" si="3"/>
        <v/>
      </c>
      <c r="E66" s="39">
        <f t="shared" si="4"/>
        <v>0.94504591261423743</v>
      </c>
      <c r="F66" s="39" t="str">
        <f t="shared" si="6"/>
        <v/>
      </c>
    </row>
    <row r="67" spans="2:6">
      <c r="B67" s="38">
        <f t="shared" si="2"/>
        <v>9838.3588715550759</v>
      </c>
      <c r="C67" s="39">
        <f t="shared" si="5"/>
        <v>5.2480746024977404E-2</v>
      </c>
      <c r="D67" s="39" t="str">
        <f t="shared" si="3"/>
        <v/>
      </c>
      <c r="E67" s="39">
        <f t="shared" si="4"/>
        <v>0.94751925397502257</v>
      </c>
      <c r="F67" s="39" t="str">
        <f t="shared" si="6"/>
        <v/>
      </c>
    </row>
    <row r="68" spans="2:6">
      <c r="B68" s="38">
        <f t="shared" ref="B68:B131" si="8">B67+$B$1</f>
        <v>9992.0832289231239</v>
      </c>
      <c r="C68" s="39">
        <f t="shared" si="5"/>
        <v>5.0118723362727387E-2</v>
      </c>
      <c r="D68" s="39" t="str">
        <f t="shared" ref="D68:D131" si="9">IF(C68=MAX($C$3:$C$203),1,"")</f>
        <v/>
      </c>
      <c r="E68" s="39">
        <f t="shared" ref="E68:E131" si="10">GAMMADIST(B68/$G$15,$G$13,1,TRUE)</f>
        <v>0.94988127663727262</v>
      </c>
      <c r="F68" s="39" t="str">
        <f t="shared" si="6"/>
        <v/>
      </c>
    </row>
    <row r="69" spans="2:6">
      <c r="B69" s="38">
        <f t="shared" si="8"/>
        <v>10145.807586291172</v>
      </c>
      <c r="C69" s="39">
        <f t="shared" ref="C69:C132" si="11">GAMMADIST(B69/$G$15,$G$13,1,FALSE)</f>
        <v>4.7863009232263963E-2</v>
      </c>
      <c r="D69" s="39" t="str">
        <f t="shared" si="9"/>
        <v/>
      </c>
      <c r="E69" s="39">
        <f t="shared" si="10"/>
        <v>0.95213699076773606</v>
      </c>
      <c r="F69" s="39">
        <f t="shared" ref="F69:F132" si="12">IF(E68&lt;0.95,IF(E69&gt;0.95,1,""),"")</f>
        <v>1</v>
      </c>
    </row>
    <row r="70" spans="2:6">
      <c r="B70" s="38">
        <f t="shared" si="8"/>
        <v>10299.53194365922</v>
      </c>
      <c r="C70" s="39">
        <f t="shared" si="11"/>
        <v>4.5708818961487645E-2</v>
      </c>
      <c r="D70" s="39" t="str">
        <f t="shared" si="9"/>
        <v/>
      </c>
      <c r="E70" s="39">
        <f t="shared" si="10"/>
        <v>0.9542911810385124</v>
      </c>
      <c r="F70" s="39" t="str">
        <f t="shared" si="12"/>
        <v/>
      </c>
    </row>
    <row r="71" spans="2:6">
      <c r="B71" s="38">
        <f t="shared" si="8"/>
        <v>10453.256301027268</v>
      </c>
      <c r="C71" s="39">
        <f t="shared" si="11"/>
        <v>4.365158322401673E-2</v>
      </c>
      <c r="D71" s="39" t="str">
        <f t="shared" si="9"/>
        <v/>
      </c>
      <c r="E71" s="39">
        <f t="shared" si="10"/>
        <v>0.95634841677598326</v>
      </c>
      <c r="F71" s="39" t="str">
        <f t="shared" si="12"/>
        <v/>
      </c>
    </row>
    <row r="72" spans="2:6">
      <c r="B72" s="38">
        <f t="shared" si="8"/>
        <v>10606.980658395316</v>
      </c>
      <c r="C72" s="39">
        <f t="shared" si="11"/>
        <v>4.1686938347033686E-2</v>
      </c>
      <c r="D72" s="39" t="str">
        <f t="shared" si="9"/>
        <v/>
      </c>
      <c r="E72" s="39">
        <f t="shared" si="10"/>
        <v>0.95831306165296637</v>
      </c>
      <c r="F72" s="39" t="str">
        <f t="shared" si="12"/>
        <v/>
      </c>
    </row>
    <row r="73" spans="2:6">
      <c r="B73" s="38">
        <f t="shared" si="8"/>
        <v>10760.705015763364</v>
      </c>
      <c r="C73" s="39">
        <f t="shared" si="11"/>
        <v>3.9810717055349852E-2</v>
      </c>
      <c r="D73" s="39" t="str">
        <f t="shared" si="9"/>
        <v/>
      </c>
      <c r="E73" s="39">
        <f t="shared" si="10"/>
        <v>0.96018928294465011</v>
      </c>
      <c r="F73" s="39" t="str">
        <f t="shared" si="12"/>
        <v/>
      </c>
    </row>
    <row r="74" spans="2:6">
      <c r="B74" s="38">
        <f t="shared" si="8"/>
        <v>10914.429373131412</v>
      </c>
      <c r="C74" s="39">
        <f t="shared" si="11"/>
        <v>3.8018939632056249E-2</v>
      </c>
      <c r="D74" s="39" t="str">
        <f t="shared" si="9"/>
        <v/>
      </c>
      <c r="E74" s="39">
        <f t="shared" si="10"/>
        <v>0.96198106036794373</v>
      </c>
      <c r="F74" s="39" t="str">
        <f t="shared" si="12"/>
        <v/>
      </c>
    </row>
    <row r="75" spans="2:6">
      <c r="B75" s="38">
        <f t="shared" si="8"/>
        <v>11068.15373049946</v>
      </c>
      <c r="C75" s="39">
        <f t="shared" si="11"/>
        <v>3.630780547701027E-2</v>
      </c>
      <c r="D75" s="39" t="str">
        <f t="shared" si="9"/>
        <v/>
      </c>
      <c r="E75" s="39">
        <f t="shared" si="10"/>
        <v>0.96369219452298971</v>
      </c>
      <c r="F75" s="39" t="str">
        <f t="shared" si="12"/>
        <v/>
      </c>
    </row>
    <row r="76" spans="2:6">
      <c r="B76" s="38">
        <f t="shared" si="8"/>
        <v>11221.878087867508</v>
      </c>
      <c r="C76" s="39">
        <f t="shared" si="11"/>
        <v>3.4673685045253276E-2</v>
      </c>
      <c r="D76" s="39" t="str">
        <f t="shared" si="9"/>
        <v/>
      </c>
      <c r="E76" s="39">
        <f t="shared" si="10"/>
        <v>0.96532631495474674</v>
      </c>
      <c r="F76" s="39" t="str">
        <f t="shared" si="12"/>
        <v/>
      </c>
    </row>
    <row r="77" spans="2:6">
      <c r="B77" s="38">
        <f t="shared" si="8"/>
        <v>11375.602445235556</v>
      </c>
      <c r="C77" s="39">
        <f t="shared" si="11"/>
        <v>3.3113112148259218E-2</v>
      </c>
      <c r="D77" s="39" t="str">
        <f t="shared" si="9"/>
        <v/>
      </c>
      <c r="E77" s="39">
        <f t="shared" si="10"/>
        <v>0.96688688785174082</v>
      </c>
      <c r="F77" s="39" t="str">
        <f t="shared" si="12"/>
        <v/>
      </c>
    </row>
    <row r="78" spans="2:6">
      <c r="B78" s="38">
        <f t="shared" si="8"/>
        <v>11529.326802603604</v>
      </c>
      <c r="C78" s="39">
        <f t="shared" si="11"/>
        <v>3.1622776601683909E-2</v>
      </c>
      <c r="D78" s="39" t="str">
        <f t="shared" si="9"/>
        <v/>
      </c>
      <c r="E78" s="39">
        <f t="shared" si="10"/>
        <v>0.96837722339831611</v>
      </c>
      <c r="F78" s="39" t="str">
        <f t="shared" si="12"/>
        <v/>
      </c>
    </row>
    <row r="79" spans="2:6">
      <c r="B79" s="38">
        <f t="shared" si="8"/>
        <v>11683.051159971652</v>
      </c>
      <c r="C79" s="39">
        <f t="shared" si="11"/>
        <v>3.0199517204020268E-2</v>
      </c>
      <c r="D79" s="39" t="str">
        <f t="shared" si="9"/>
        <v/>
      </c>
      <c r="E79" s="39">
        <f t="shared" si="10"/>
        <v>0.96980048279597975</v>
      </c>
      <c r="F79" s="39" t="str">
        <f t="shared" si="12"/>
        <v/>
      </c>
    </row>
    <row r="80" spans="2:6">
      <c r="B80" s="38">
        <f t="shared" si="8"/>
        <v>11836.7755173397</v>
      </c>
      <c r="C80" s="39">
        <f t="shared" si="11"/>
        <v>2.8840315031266162E-2</v>
      </c>
      <c r="D80" s="39" t="str">
        <f t="shared" si="9"/>
        <v/>
      </c>
      <c r="E80" s="39">
        <f t="shared" si="10"/>
        <v>0.97115968496873384</v>
      </c>
      <c r="F80" s="39" t="str">
        <f t="shared" si="12"/>
        <v/>
      </c>
    </row>
    <row r="81" spans="2:6">
      <c r="B81" s="38">
        <f t="shared" si="8"/>
        <v>11990.499874707748</v>
      </c>
      <c r="C81" s="39">
        <f t="shared" si="11"/>
        <v>2.7542287033381765E-2</v>
      </c>
      <c r="D81" s="39" t="str">
        <f t="shared" si="9"/>
        <v/>
      </c>
      <c r="E81" s="39">
        <f t="shared" si="10"/>
        <v>0.9724577129666182</v>
      </c>
      <c r="F81" s="39" t="str">
        <f t="shared" si="12"/>
        <v/>
      </c>
    </row>
    <row r="82" spans="2:6">
      <c r="B82" s="38">
        <f t="shared" si="8"/>
        <v>12144.224232075796</v>
      </c>
      <c r="C82" s="39">
        <f t="shared" si="11"/>
        <v>2.6302679918953922E-2</v>
      </c>
      <c r="D82" s="39" t="str">
        <f t="shared" si="9"/>
        <v/>
      </c>
      <c r="E82" s="39">
        <f t="shared" si="10"/>
        <v>0.97369732008104604</v>
      </c>
      <c r="F82" s="39" t="str">
        <f t="shared" si="12"/>
        <v/>
      </c>
    </row>
    <row r="83" spans="2:6">
      <c r="B83" s="38">
        <f t="shared" si="8"/>
        <v>12297.948589443844</v>
      </c>
      <c r="C83" s="39">
        <f t="shared" si="11"/>
        <v>2.5118864315095895E-2</v>
      </c>
      <c r="D83" s="39" t="str">
        <f t="shared" si="9"/>
        <v/>
      </c>
      <c r="E83" s="39">
        <f t="shared" si="10"/>
        <v>0.97488113568490409</v>
      </c>
      <c r="F83" s="39" t="str">
        <f t="shared" si="12"/>
        <v/>
      </c>
    </row>
    <row r="84" spans="2:6">
      <c r="B84" s="38">
        <f t="shared" si="8"/>
        <v>12451.672946811892</v>
      </c>
      <c r="C84" s="39">
        <f t="shared" si="11"/>
        <v>2.3988329190194998E-2</v>
      </c>
      <c r="D84" s="39" t="str">
        <f t="shared" si="9"/>
        <v/>
      </c>
      <c r="E84" s="39">
        <f t="shared" si="10"/>
        <v>0.976011670809805</v>
      </c>
      <c r="F84" s="39" t="str">
        <f t="shared" si="12"/>
        <v/>
      </c>
    </row>
    <row r="85" spans="2:6">
      <c r="B85" s="38">
        <f t="shared" si="8"/>
        <v>12605.39730417994</v>
      </c>
      <c r="C85" s="39">
        <f t="shared" si="11"/>
        <v>2.2908676527677824E-2</v>
      </c>
      <c r="D85" s="39" t="str">
        <f t="shared" si="9"/>
        <v/>
      </c>
      <c r="E85" s="39">
        <f t="shared" si="10"/>
        <v>0.97709132347232219</v>
      </c>
      <c r="F85" s="39" t="str">
        <f t="shared" si="12"/>
        <v/>
      </c>
    </row>
    <row r="86" spans="2:6">
      <c r="B86" s="38">
        <f t="shared" si="8"/>
        <v>12759.121661547988</v>
      </c>
      <c r="C86" s="39">
        <f t="shared" si="11"/>
        <v>2.187761623949561E-2</v>
      </c>
      <c r="D86" s="39" t="str">
        <f t="shared" si="9"/>
        <v/>
      </c>
      <c r="E86" s="39">
        <f t="shared" si="10"/>
        <v>0.97812238376050442</v>
      </c>
      <c r="F86" s="39" t="str">
        <f t="shared" si="12"/>
        <v/>
      </c>
    </row>
    <row r="87" spans="2:6">
      <c r="B87" s="38">
        <f t="shared" si="8"/>
        <v>12912.846018916036</v>
      </c>
      <c r="C87" s="39">
        <f t="shared" si="11"/>
        <v>2.0892961308540476E-2</v>
      </c>
      <c r="D87" s="39" t="str">
        <f t="shared" si="9"/>
        <v/>
      </c>
      <c r="E87" s="39">
        <f t="shared" si="10"/>
        <v>0.97910703869145954</v>
      </c>
      <c r="F87" s="39" t="str">
        <f t="shared" si="12"/>
        <v/>
      </c>
    </row>
    <row r="88" spans="2:6">
      <c r="B88" s="38">
        <f t="shared" si="8"/>
        <v>13066.570376284084</v>
      </c>
      <c r="C88" s="39">
        <f t="shared" si="11"/>
        <v>1.9952623149688879E-2</v>
      </c>
      <c r="D88" s="39" t="str">
        <f t="shared" si="9"/>
        <v/>
      </c>
      <c r="E88" s="39">
        <f t="shared" si="10"/>
        <v>0.98004737685031107</v>
      </c>
      <c r="F88" s="39" t="str">
        <f t="shared" si="12"/>
        <v/>
      </c>
    </row>
    <row r="89" spans="2:6">
      <c r="B89" s="38">
        <f t="shared" si="8"/>
        <v>13220.294733652132</v>
      </c>
      <c r="C89" s="39">
        <f t="shared" si="11"/>
        <v>1.9054607179632557E-2</v>
      </c>
      <c r="D89" s="39" t="str">
        <f t="shared" si="9"/>
        <v/>
      </c>
      <c r="E89" s="39">
        <f t="shared" si="10"/>
        <v>0.98094539282036741</v>
      </c>
      <c r="F89" s="39" t="str">
        <f t="shared" si="12"/>
        <v/>
      </c>
    </row>
    <row r="90" spans="2:6">
      <c r="B90" s="38">
        <f t="shared" si="8"/>
        <v>13374.01909102018</v>
      </c>
      <c r="C90" s="39">
        <f t="shared" si="11"/>
        <v>1.8197008586099912E-2</v>
      </c>
      <c r="D90" s="39" t="str">
        <f t="shared" si="9"/>
        <v/>
      </c>
      <c r="E90" s="39">
        <f t="shared" si="10"/>
        <v>0.98180299141390004</v>
      </c>
      <c r="F90" s="39" t="str">
        <f t="shared" si="12"/>
        <v/>
      </c>
    </row>
    <row r="91" spans="2:6">
      <c r="B91" s="38">
        <f t="shared" si="8"/>
        <v>13527.743448388228</v>
      </c>
      <c r="C91" s="39">
        <f t="shared" si="11"/>
        <v>1.7378008287493831E-2</v>
      </c>
      <c r="D91" s="39" t="str">
        <f t="shared" si="9"/>
        <v/>
      </c>
      <c r="E91" s="39">
        <f t="shared" si="10"/>
        <v>0.98262199171250619</v>
      </c>
      <c r="F91" s="39" t="str">
        <f t="shared" si="12"/>
        <v/>
      </c>
    </row>
    <row r="92" spans="2:6">
      <c r="B92" s="38">
        <f t="shared" si="8"/>
        <v>13681.467805756276</v>
      </c>
      <c r="C92" s="39">
        <f t="shared" si="11"/>
        <v>1.6595869074375682E-2</v>
      </c>
      <c r="D92" s="39" t="str">
        <f t="shared" si="9"/>
        <v/>
      </c>
      <c r="E92" s="39">
        <f t="shared" si="10"/>
        <v>0.98340413092562429</v>
      </c>
      <c r="F92" s="39" t="str">
        <f t="shared" si="12"/>
        <v/>
      </c>
    </row>
    <row r="93" spans="2:6">
      <c r="B93" s="38">
        <f t="shared" si="8"/>
        <v>13835.192163124324</v>
      </c>
      <c r="C93" s="39">
        <f t="shared" si="11"/>
        <v>1.5848931924611211E-2</v>
      </c>
      <c r="D93" s="39" t="str">
        <f t="shared" si="9"/>
        <v/>
      </c>
      <c r="E93" s="39">
        <f t="shared" si="10"/>
        <v>0.98415106807538877</v>
      </c>
      <c r="F93" s="39" t="str">
        <f t="shared" si="12"/>
        <v/>
      </c>
    </row>
    <row r="94" spans="2:6">
      <c r="B94" s="38">
        <f t="shared" si="8"/>
        <v>13988.916520492372</v>
      </c>
      <c r="C94" s="39">
        <f t="shared" si="11"/>
        <v>1.5135612484362156E-2</v>
      </c>
      <c r="D94" s="39" t="str">
        <f t="shared" si="9"/>
        <v/>
      </c>
      <c r="E94" s="39">
        <f t="shared" si="10"/>
        <v>0.98486438751563787</v>
      </c>
      <c r="F94" s="39" t="str">
        <f t="shared" si="12"/>
        <v/>
      </c>
    </row>
    <row r="95" spans="2:6">
      <c r="B95" s="38">
        <f t="shared" si="8"/>
        <v>14142.64087786042</v>
      </c>
      <c r="C95" s="39">
        <f t="shared" si="11"/>
        <v>1.4454397707459337E-2</v>
      </c>
      <c r="D95" s="39" t="str">
        <f t="shared" si="9"/>
        <v/>
      </c>
      <c r="E95" s="39">
        <f t="shared" si="10"/>
        <v>0.98554560229254062</v>
      </c>
      <c r="F95" s="39" t="str">
        <f t="shared" si="12"/>
        <v/>
      </c>
    </row>
    <row r="96" spans="2:6">
      <c r="B96" s="38">
        <f t="shared" si="8"/>
        <v>14296.365235228468</v>
      </c>
      <c r="C96" s="39">
        <f t="shared" si="11"/>
        <v>1.3803842646028909E-2</v>
      </c>
      <c r="D96" s="39" t="str">
        <f t="shared" si="9"/>
        <v/>
      </c>
      <c r="E96" s="39">
        <f t="shared" si="10"/>
        <v>0.98619615735397104</v>
      </c>
      <c r="F96" s="39" t="str">
        <f t="shared" si="12"/>
        <v/>
      </c>
    </row>
    <row r="97" spans="2:6">
      <c r="B97" s="38">
        <f t="shared" si="8"/>
        <v>14450.089592596516</v>
      </c>
      <c r="C97" s="39">
        <f t="shared" si="11"/>
        <v>1.318256738556413E-2</v>
      </c>
      <c r="D97" s="39" t="str">
        <f t="shared" si="9"/>
        <v/>
      </c>
      <c r="E97" s="39">
        <f t="shared" si="10"/>
        <v>0.98681743261443589</v>
      </c>
      <c r="F97" s="39" t="str">
        <f t="shared" si="12"/>
        <v/>
      </c>
    </row>
    <row r="98" spans="2:6">
      <c r="B98" s="38">
        <f t="shared" si="8"/>
        <v>14603.813949964564</v>
      </c>
      <c r="C98" s="39">
        <f t="shared" si="11"/>
        <v>1.2589254117941732E-2</v>
      </c>
      <c r="D98" s="39" t="str">
        <f t="shared" si="9"/>
        <v/>
      </c>
      <c r="E98" s="39">
        <f t="shared" si="10"/>
        <v>0.98741074588205824</v>
      </c>
      <c r="F98" s="39" t="str">
        <f t="shared" si="12"/>
        <v/>
      </c>
    </row>
    <row r="99" spans="2:6">
      <c r="B99" s="38">
        <f t="shared" si="8"/>
        <v>14757.538307332612</v>
      </c>
      <c r="C99" s="39">
        <f t="shared" si="11"/>
        <v>1.2022644346174187E-2</v>
      </c>
      <c r="D99" s="39" t="str">
        <f t="shared" si="9"/>
        <v/>
      </c>
      <c r="E99" s="39">
        <f t="shared" si="10"/>
        <v>0.98797735565382583</v>
      </c>
      <c r="F99" s="39" t="str">
        <f t="shared" si="12"/>
        <v/>
      </c>
    </row>
    <row r="100" spans="2:6">
      <c r="B100" s="38">
        <f t="shared" si="8"/>
        <v>14911.26266470066</v>
      </c>
      <c r="C100" s="39">
        <f t="shared" si="11"/>
        <v>1.1481536214968889E-2</v>
      </c>
      <c r="D100" s="39" t="str">
        <f t="shared" si="9"/>
        <v/>
      </c>
      <c r="E100" s="39">
        <f t="shared" si="10"/>
        <v>0.98851846378503117</v>
      </c>
      <c r="F100" s="39" t="str">
        <f t="shared" si="12"/>
        <v/>
      </c>
    </row>
    <row r="101" spans="2:6">
      <c r="B101" s="38">
        <f t="shared" si="8"/>
        <v>15064.987022068708</v>
      </c>
      <c r="C101" s="39">
        <f t="shared" si="11"/>
        <v>1.096478196143191E-2</v>
      </c>
      <c r="D101" s="39" t="str">
        <f t="shared" si="9"/>
        <v/>
      </c>
      <c r="E101" s="39">
        <f t="shared" si="10"/>
        <v>0.98903521803856809</v>
      </c>
      <c r="F101" s="39" t="str">
        <f t="shared" si="12"/>
        <v/>
      </c>
    </row>
    <row r="102" spans="2:6">
      <c r="B102" s="38">
        <f t="shared" si="8"/>
        <v>15218.711379436756</v>
      </c>
      <c r="C102" s="39">
        <f t="shared" si="11"/>
        <v>1.0471285480509044E-2</v>
      </c>
      <c r="D102" s="39" t="str">
        <f t="shared" si="9"/>
        <v/>
      </c>
      <c r="E102" s="39">
        <f t="shared" si="10"/>
        <v>0.98952871451949098</v>
      </c>
      <c r="F102" s="39" t="str">
        <f t="shared" si="12"/>
        <v/>
      </c>
    </row>
    <row r="103" spans="2:6">
      <c r="B103" s="38">
        <f t="shared" si="8"/>
        <v>15372.435736804804</v>
      </c>
      <c r="C103" s="39">
        <f t="shared" si="11"/>
        <v>1.0000000000000049E-2</v>
      </c>
      <c r="D103" s="39" t="str">
        <f t="shared" si="9"/>
        <v/>
      </c>
      <c r="E103" s="39">
        <f t="shared" si="10"/>
        <v>0.99</v>
      </c>
      <c r="F103" s="39" t="str">
        <f t="shared" si="12"/>
        <v/>
      </c>
    </row>
    <row r="104" spans="2:6">
      <c r="B104" s="38">
        <f t="shared" si="8"/>
        <v>15526.160094172852</v>
      </c>
      <c r="C104" s="39">
        <f t="shared" si="11"/>
        <v>9.5499258602144074E-3</v>
      </c>
      <c r="D104" s="39" t="str">
        <f t="shared" si="9"/>
        <v/>
      </c>
      <c r="E104" s="39">
        <f t="shared" si="10"/>
        <v>0.99045007413978559</v>
      </c>
      <c r="F104" s="39" t="str">
        <f t="shared" si="12"/>
        <v/>
      </c>
    </row>
    <row r="105" spans="2:6">
      <c r="B105" s="38">
        <f t="shared" si="8"/>
        <v>15679.8844515409</v>
      </c>
      <c r="C105" s="39">
        <f t="shared" si="11"/>
        <v>9.1201083935591471E-3</v>
      </c>
      <c r="D105" s="39" t="str">
        <f t="shared" si="9"/>
        <v/>
      </c>
      <c r="E105" s="39">
        <f t="shared" si="10"/>
        <v>0.99087989160644085</v>
      </c>
      <c r="F105" s="39" t="str">
        <f t="shared" si="12"/>
        <v/>
      </c>
    </row>
    <row r="106" spans="2:6">
      <c r="B106" s="38">
        <f t="shared" si="8"/>
        <v>15833.608808908948</v>
      </c>
      <c r="C106" s="39">
        <f t="shared" si="11"/>
        <v>8.7096358995608514E-3</v>
      </c>
      <c r="D106" s="39" t="str">
        <f t="shared" si="9"/>
        <v/>
      </c>
      <c r="E106" s="39">
        <f t="shared" si="10"/>
        <v>0.99129036410043914</v>
      </c>
      <c r="F106" s="39" t="str">
        <f t="shared" si="12"/>
        <v/>
      </c>
    </row>
    <row r="107" spans="2:6">
      <c r="B107" s="38">
        <f t="shared" si="8"/>
        <v>15987.333166276996</v>
      </c>
      <c r="C107" s="39">
        <f t="shared" si="11"/>
        <v>8.3176377110267558E-3</v>
      </c>
      <c r="D107" s="39" t="str">
        <f t="shared" si="9"/>
        <v/>
      </c>
      <c r="E107" s="39">
        <f t="shared" si="10"/>
        <v>0.99168236228897322</v>
      </c>
      <c r="F107" s="39" t="str">
        <f t="shared" si="12"/>
        <v/>
      </c>
    </row>
    <row r="108" spans="2:6">
      <c r="B108" s="38">
        <f t="shared" si="8"/>
        <v>16141.057523645044</v>
      </c>
      <c r="C108" s="39">
        <f t="shared" si="11"/>
        <v>7.9432823472428624E-3</v>
      </c>
      <c r="D108" s="39" t="str">
        <f t="shared" si="9"/>
        <v/>
      </c>
      <c r="E108" s="39">
        <f t="shared" si="10"/>
        <v>0.99205671765275716</v>
      </c>
      <c r="F108" s="39" t="str">
        <f t="shared" si="12"/>
        <v/>
      </c>
    </row>
    <row r="109" spans="2:6">
      <c r="B109" s="38">
        <f t="shared" si="8"/>
        <v>16294.781881013092</v>
      </c>
      <c r="C109" s="39">
        <f t="shared" si="11"/>
        <v>7.5857757502918767E-3</v>
      </c>
      <c r="D109" s="39" t="str">
        <f t="shared" si="9"/>
        <v/>
      </c>
      <c r="E109" s="39">
        <f t="shared" si="10"/>
        <v>0.99241422424970815</v>
      </c>
      <c r="F109" s="39" t="str">
        <f t="shared" si="12"/>
        <v/>
      </c>
    </row>
    <row r="110" spans="2:6">
      <c r="B110" s="38">
        <f t="shared" si="8"/>
        <v>16448.506238381142</v>
      </c>
      <c r="C110" s="39">
        <f t="shared" si="11"/>
        <v>7.2443596007499399E-3</v>
      </c>
      <c r="D110" s="39" t="str">
        <f t="shared" si="9"/>
        <v/>
      </c>
      <c r="E110" s="39">
        <f t="shared" si="10"/>
        <v>0.99275564039925002</v>
      </c>
      <c r="F110" s="39" t="str">
        <f t="shared" si="12"/>
        <v/>
      </c>
    </row>
    <row r="111" spans="2:6">
      <c r="B111" s="38">
        <f t="shared" si="8"/>
        <v>16602.230595749192</v>
      </c>
      <c r="C111" s="39">
        <f t="shared" si="11"/>
        <v>6.9183097091893974E-3</v>
      </c>
      <c r="D111" s="39" t="str">
        <f t="shared" si="9"/>
        <v/>
      </c>
      <c r="E111" s="39">
        <f t="shared" si="10"/>
        <v>0.99308169029081061</v>
      </c>
      <c r="F111" s="39" t="str">
        <f t="shared" si="12"/>
        <v/>
      </c>
    </row>
    <row r="112" spans="2:6">
      <c r="B112" s="38">
        <f t="shared" si="8"/>
        <v>16755.954953117242</v>
      </c>
      <c r="C112" s="39">
        <f t="shared" si="11"/>
        <v>6.6069344800759851E-3</v>
      </c>
      <c r="D112" s="39" t="str">
        <f t="shared" si="9"/>
        <v/>
      </c>
      <c r="E112" s="39">
        <f t="shared" si="10"/>
        <v>0.99339306551992401</v>
      </c>
      <c r="F112" s="39" t="str">
        <f t="shared" si="12"/>
        <v/>
      </c>
    </row>
    <row r="113" spans="2:6">
      <c r="B113" s="38">
        <f t="shared" si="8"/>
        <v>16909.679310485291</v>
      </c>
      <c r="C113" s="39">
        <f t="shared" si="11"/>
        <v>6.309573444801952E-3</v>
      </c>
      <c r="D113" s="39" t="str">
        <f t="shared" si="9"/>
        <v/>
      </c>
      <c r="E113" s="39">
        <f t="shared" si="10"/>
        <v>0.99369042655519801</v>
      </c>
      <c r="F113" s="39" t="str">
        <f t="shared" si="12"/>
        <v/>
      </c>
    </row>
    <row r="114" spans="2:6">
      <c r="B114" s="38">
        <f t="shared" si="8"/>
        <v>17063.403667853341</v>
      </c>
      <c r="C114" s="39">
        <f t="shared" si="11"/>
        <v>6.0255958607435987E-3</v>
      </c>
      <c r="D114" s="39" t="str">
        <f t="shared" si="9"/>
        <v/>
      </c>
      <c r="E114" s="39">
        <f t="shared" si="10"/>
        <v>0.99397440413925642</v>
      </c>
      <c r="F114" s="39" t="str">
        <f t="shared" si="12"/>
        <v/>
      </c>
    </row>
    <row r="115" spans="2:6">
      <c r="B115" s="38">
        <f t="shared" si="8"/>
        <v>17217.128025221391</v>
      </c>
      <c r="C115" s="39">
        <f t="shared" si="11"/>
        <v>5.7543993733715848E-3</v>
      </c>
      <c r="D115" s="39" t="str">
        <f t="shared" si="9"/>
        <v/>
      </c>
      <c r="E115" s="39">
        <f t="shared" si="10"/>
        <v>0.99424560062662837</v>
      </c>
      <c r="F115" s="39" t="str">
        <f t="shared" si="12"/>
        <v/>
      </c>
    </row>
    <row r="116" spans="2:6">
      <c r="B116" s="38">
        <f t="shared" si="8"/>
        <v>17370.852382589441</v>
      </c>
      <c r="C116" s="39">
        <f t="shared" si="11"/>
        <v>5.4954087385762568E-3</v>
      </c>
      <c r="D116" s="39" t="str">
        <f t="shared" si="9"/>
        <v/>
      </c>
      <c r="E116" s="39">
        <f t="shared" si="10"/>
        <v>0.99450459126142376</v>
      </c>
      <c r="F116" s="39" t="str">
        <f t="shared" si="12"/>
        <v/>
      </c>
    </row>
    <row r="117" spans="2:6">
      <c r="B117" s="38">
        <f t="shared" si="8"/>
        <v>17524.576739957491</v>
      </c>
      <c r="C117" s="39">
        <f t="shared" si="11"/>
        <v>5.2480746024977333E-3</v>
      </c>
      <c r="D117" s="39" t="str">
        <f t="shared" si="9"/>
        <v/>
      </c>
      <c r="E117" s="39">
        <f t="shared" si="10"/>
        <v>0.99475192539750223</v>
      </c>
      <c r="F117" s="39" t="str">
        <f t="shared" si="12"/>
        <v/>
      </c>
    </row>
    <row r="118" spans="2:6">
      <c r="B118" s="38">
        <f t="shared" si="8"/>
        <v>17678.30109732554</v>
      </c>
      <c r="C118" s="39">
        <f t="shared" si="11"/>
        <v>5.0118723362727307E-3</v>
      </c>
      <c r="D118" s="39" t="str">
        <f t="shared" si="9"/>
        <v/>
      </c>
      <c r="E118" s="39">
        <f t="shared" si="10"/>
        <v>0.99498812766372724</v>
      </c>
      <c r="F118" s="39" t="str">
        <f t="shared" si="12"/>
        <v/>
      </c>
    </row>
    <row r="119" spans="2:6">
      <c r="B119" s="38">
        <f t="shared" si="8"/>
        <v>17832.02545469359</v>
      </c>
      <c r="C119" s="39">
        <f t="shared" si="11"/>
        <v>4.7863009232263871E-3</v>
      </c>
      <c r="D119" s="39" t="str">
        <f t="shared" si="9"/>
        <v/>
      </c>
      <c r="E119" s="39">
        <f t="shared" si="10"/>
        <v>0.99521369907677359</v>
      </c>
      <c r="F119" s="39" t="str">
        <f t="shared" si="12"/>
        <v/>
      </c>
    </row>
    <row r="120" spans="2:6">
      <c r="B120" s="38">
        <f t="shared" si="8"/>
        <v>17985.74981206164</v>
      </c>
      <c r="C120" s="39">
        <f t="shared" si="11"/>
        <v>4.5708818961487513E-3</v>
      </c>
      <c r="D120" s="39" t="str">
        <f t="shared" si="9"/>
        <v/>
      </c>
      <c r="E120" s="39">
        <f t="shared" si="10"/>
        <v>0.99542911810385126</v>
      </c>
      <c r="F120" s="39" t="str">
        <f t="shared" si="12"/>
        <v/>
      </c>
    </row>
    <row r="121" spans="2:6">
      <c r="B121" s="38">
        <f t="shared" si="8"/>
        <v>18139.47416942969</v>
      </c>
      <c r="C121" s="39">
        <f t="shared" si="11"/>
        <v>4.3651583224016575E-3</v>
      </c>
      <c r="D121" s="39" t="str">
        <f t="shared" si="9"/>
        <v/>
      </c>
      <c r="E121" s="39">
        <f t="shared" si="10"/>
        <v>0.9956348416775983</v>
      </c>
      <c r="F121" s="39" t="str">
        <f t="shared" si="12"/>
        <v/>
      </c>
    </row>
    <row r="122" spans="2:6">
      <c r="B122" s="38">
        <f t="shared" si="8"/>
        <v>18293.19852679774</v>
      </c>
      <c r="C122" s="39">
        <f t="shared" si="11"/>
        <v>4.1686938347033527E-3</v>
      </c>
      <c r="D122" s="39" t="str">
        <f t="shared" si="9"/>
        <v/>
      </c>
      <c r="E122" s="39">
        <f t="shared" si="10"/>
        <v>0.99583130616529669</v>
      </c>
      <c r="F122" s="39" t="str">
        <f t="shared" si="12"/>
        <v/>
      </c>
    </row>
    <row r="123" spans="2:6">
      <c r="B123" s="38">
        <f t="shared" si="8"/>
        <v>18446.92288416579</v>
      </c>
      <c r="C123" s="39">
        <f t="shared" si="11"/>
        <v>3.9810717055349682E-3</v>
      </c>
      <c r="D123" s="39" t="str">
        <f t="shared" si="9"/>
        <v/>
      </c>
      <c r="E123" s="39">
        <f t="shared" si="10"/>
        <v>0.99601892829446503</v>
      </c>
      <c r="F123" s="39" t="str">
        <f t="shared" si="12"/>
        <v/>
      </c>
    </row>
    <row r="124" spans="2:6">
      <c r="B124" s="38">
        <f t="shared" si="8"/>
        <v>18600.647241533839</v>
      </c>
      <c r="C124" s="39">
        <f t="shared" si="11"/>
        <v>3.8018939632056053E-3</v>
      </c>
      <c r="D124" s="39" t="str">
        <f t="shared" si="9"/>
        <v/>
      </c>
      <c r="E124" s="39">
        <f t="shared" si="10"/>
        <v>0.99619810603679437</v>
      </c>
      <c r="F124" s="39" t="str">
        <f t="shared" si="12"/>
        <v/>
      </c>
    </row>
    <row r="125" spans="2:6">
      <c r="B125" s="38">
        <f t="shared" si="8"/>
        <v>18754.371598901889</v>
      </c>
      <c r="C125" s="39">
        <f t="shared" si="11"/>
        <v>3.6307805477010045E-3</v>
      </c>
      <c r="D125" s="39" t="str">
        <f t="shared" si="9"/>
        <v/>
      </c>
      <c r="E125" s="39">
        <f t="shared" si="10"/>
        <v>0.99636921945229895</v>
      </c>
      <c r="F125" s="39" t="str">
        <f t="shared" si="12"/>
        <v/>
      </c>
    </row>
    <row r="126" spans="2:6">
      <c r="B126" s="38">
        <f t="shared" si="8"/>
        <v>18908.095956269939</v>
      </c>
      <c r="C126" s="39">
        <f t="shared" si="11"/>
        <v>3.467368504525305E-3</v>
      </c>
      <c r="D126" s="39" t="str">
        <f t="shared" si="9"/>
        <v/>
      </c>
      <c r="E126" s="39">
        <f t="shared" si="10"/>
        <v>0.99653263149547466</v>
      </c>
      <c r="F126" s="39" t="str">
        <f t="shared" si="12"/>
        <v/>
      </c>
    </row>
    <row r="127" spans="2:6">
      <c r="B127" s="38">
        <f t="shared" si="8"/>
        <v>19061.820313637989</v>
      </c>
      <c r="C127" s="39">
        <f t="shared" si="11"/>
        <v>3.3113112148259014E-3</v>
      </c>
      <c r="D127" s="39" t="str">
        <f t="shared" si="9"/>
        <v/>
      </c>
      <c r="E127" s="39">
        <f t="shared" si="10"/>
        <v>0.99668868878517414</v>
      </c>
      <c r="F127" s="39" t="str">
        <f t="shared" si="12"/>
        <v/>
      </c>
    </row>
    <row r="128" spans="2:6">
      <c r="B128" s="38">
        <f t="shared" si="8"/>
        <v>19215.544671006039</v>
      </c>
      <c r="C128" s="39">
        <f t="shared" si="11"/>
        <v>3.1622776601683681E-3</v>
      </c>
      <c r="D128" s="39" t="str">
        <f t="shared" si="9"/>
        <v/>
      </c>
      <c r="E128" s="39">
        <f t="shared" si="10"/>
        <v>0.99683772233983159</v>
      </c>
      <c r="F128" s="39" t="str">
        <f t="shared" si="12"/>
        <v/>
      </c>
    </row>
    <row r="129" spans="2:6">
      <c r="B129" s="38">
        <f t="shared" si="8"/>
        <v>19369.269028374089</v>
      </c>
      <c r="C129" s="39">
        <f t="shared" si="11"/>
        <v>3.0199517204020031E-3</v>
      </c>
      <c r="D129" s="39" t="str">
        <f t="shared" si="9"/>
        <v/>
      </c>
      <c r="E129" s="39">
        <f t="shared" si="10"/>
        <v>0.99698004827959796</v>
      </c>
      <c r="F129" s="39" t="str">
        <f t="shared" si="12"/>
        <v/>
      </c>
    </row>
    <row r="130" spans="2:6">
      <c r="B130" s="38">
        <f t="shared" si="8"/>
        <v>19522.993385742138</v>
      </c>
      <c r="C130" s="39">
        <f t="shared" si="11"/>
        <v>2.8840315031265916E-3</v>
      </c>
      <c r="D130" s="39" t="str">
        <f t="shared" si="9"/>
        <v/>
      </c>
      <c r="E130" s="39">
        <f t="shared" si="10"/>
        <v>0.99711596849687345</v>
      </c>
      <c r="F130" s="39" t="str">
        <f t="shared" si="12"/>
        <v/>
      </c>
    </row>
    <row r="131" spans="2:6">
      <c r="B131" s="38">
        <f t="shared" si="8"/>
        <v>19676.717743110188</v>
      </c>
      <c r="C131" s="39">
        <f t="shared" si="11"/>
        <v>2.7542287033381534E-3</v>
      </c>
      <c r="D131" s="39" t="str">
        <f t="shared" si="9"/>
        <v/>
      </c>
      <c r="E131" s="39">
        <f t="shared" si="10"/>
        <v>0.99724577129666181</v>
      </c>
      <c r="F131" s="39" t="str">
        <f t="shared" si="12"/>
        <v/>
      </c>
    </row>
    <row r="132" spans="2:6">
      <c r="B132" s="38">
        <f t="shared" ref="B132:B195" si="13">B131+$B$1</f>
        <v>19830.442100478238</v>
      </c>
      <c r="C132" s="39">
        <f t="shared" si="11"/>
        <v>2.630267991895367E-3</v>
      </c>
      <c r="D132" s="39" t="str">
        <f t="shared" ref="D132:D195" si="14">IF(C132=MAX($C$3:$C$203),1,"")</f>
        <v/>
      </c>
      <c r="E132" s="39">
        <f t="shared" ref="E132:E195" si="15">GAMMADIST(B132/$G$15,$G$13,1,TRUE)</f>
        <v>0.99736973200810464</v>
      </c>
      <c r="F132" s="39" t="str">
        <f t="shared" si="12"/>
        <v/>
      </c>
    </row>
    <row r="133" spans="2:6">
      <c r="B133" s="38">
        <f t="shared" si="13"/>
        <v>19984.166457846288</v>
      </c>
      <c r="C133" s="39">
        <f t="shared" ref="C133:C196" si="16">GAMMADIST(B133/$G$15,$G$13,1,FALSE)</f>
        <v>2.5118864315095647E-3</v>
      </c>
      <c r="D133" s="39" t="str">
        <f t="shared" si="14"/>
        <v/>
      </c>
      <c r="E133" s="39">
        <f t="shared" si="15"/>
        <v>0.99748811356849043</v>
      </c>
      <c r="F133" s="39" t="str">
        <f t="shared" ref="F133:F196" si="17">IF(E132&lt;0.95,IF(E133&gt;0.95,1,""),"")</f>
        <v/>
      </c>
    </row>
    <row r="134" spans="2:6">
      <c r="B134" s="38">
        <f t="shared" si="13"/>
        <v>20137.890815214338</v>
      </c>
      <c r="C134" s="39">
        <f t="shared" si="16"/>
        <v>2.3988329190194739E-3</v>
      </c>
      <c r="D134" s="39" t="str">
        <f t="shared" si="14"/>
        <v/>
      </c>
      <c r="E134" s="39">
        <f t="shared" si="15"/>
        <v>0.99760116708098057</v>
      </c>
      <c r="F134" s="39" t="str">
        <f t="shared" si="17"/>
        <v/>
      </c>
    </row>
    <row r="135" spans="2:6">
      <c r="B135" s="38">
        <f t="shared" si="13"/>
        <v>20291.615172582387</v>
      </c>
      <c r="C135" s="39">
        <f t="shared" si="16"/>
        <v>2.2908676527677576E-3</v>
      </c>
      <c r="D135" s="39" t="str">
        <f t="shared" si="14"/>
        <v/>
      </c>
      <c r="E135" s="39">
        <f t="shared" si="15"/>
        <v>0.99770913234723224</v>
      </c>
      <c r="F135" s="39" t="str">
        <f t="shared" si="17"/>
        <v/>
      </c>
    </row>
    <row r="136" spans="2:6">
      <c r="B136" s="38">
        <f t="shared" si="13"/>
        <v>20445.339529950437</v>
      </c>
      <c r="C136" s="39">
        <f t="shared" si="16"/>
        <v>2.1877616239495364E-3</v>
      </c>
      <c r="D136" s="39" t="str">
        <f t="shared" si="14"/>
        <v/>
      </c>
      <c r="E136" s="39">
        <f t="shared" si="15"/>
        <v>0.99781223837605049</v>
      </c>
      <c r="F136" s="39" t="str">
        <f t="shared" si="17"/>
        <v/>
      </c>
    </row>
    <row r="137" spans="2:6">
      <c r="B137" s="38">
        <f t="shared" si="13"/>
        <v>20599.063887318487</v>
      </c>
      <c r="C137" s="39">
        <f t="shared" si="16"/>
        <v>2.0892961308540221E-3</v>
      </c>
      <c r="D137" s="39" t="str">
        <f t="shared" si="14"/>
        <v/>
      </c>
      <c r="E137" s="39">
        <f t="shared" si="15"/>
        <v>0.99791070386914593</v>
      </c>
      <c r="F137" s="39" t="str">
        <f t="shared" si="17"/>
        <v/>
      </c>
    </row>
    <row r="138" spans="2:6">
      <c r="B138" s="38">
        <f t="shared" si="13"/>
        <v>20752.788244686537</v>
      </c>
      <c r="C138" s="39">
        <f t="shared" si="16"/>
        <v>1.9952623149688624E-3</v>
      </c>
      <c r="D138" s="39" t="str">
        <f t="shared" si="14"/>
        <v/>
      </c>
      <c r="E138" s="39">
        <f t="shared" si="15"/>
        <v>0.99800473768503117</v>
      </c>
      <c r="F138" s="39" t="str">
        <f t="shared" si="17"/>
        <v/>
      </c>
    </row>
    <row r="139" spans="2:6">
      <c r="B139" s="38">
        <f t="shared" si="13"/>
        <v>20906.512602054587</v>
      </c>
      <c r="C139" s="39">
        <f t="shared" si="16"/>
        <v>1.9054607179632308E-3</v>
      </c>
      <c r="D139" s="39" t="str">
        <f t="shared" si="14"/>
        <v/>
      </c>
      <c r="E139" s="39">
        <f t="shared" si="15"/>
        <v>0.99809453928203673</v>
      </c>
      <c r="F139" s="39" t="str">
        <f t="shared" si="17"/>
        <v/>
      </c>
    </row>
    <row r="140" spans="2:6">
      <c r="B140" s="38">
        <f t="shared" si="13"/>
        <v>21060.236959422637</v>
      </c>
      <c r="C140" s="39">
        <f t="shared" si="16"/>
        <v>1.8197008586099662E-3</v>
      </c>
      <c r="D140" s="39" t="str">
        <f t="shared" si="14"/>
        <v/>
      </c>
      <c r="E140" s="39">
        <f t="shared" si="15"/>
        <v>0.99818029914139006</v>
      </c>
      <c r="F140" s="39" t="str">
        <f t="shared" si="17"/>
        <v/>
      </c>
    </row>
    <row r="141" spans="2:6">
      <c r="B141" s="38">
        <f t="shared" si="13"/>
        <v>21213.961316790686</v>
      </c>
      <c r="C141" s="39">
        <f t="shared" si="16"/>
        <v>1.7378008287493578E-3</v>
      </c>
      <c r="D141" s="39" t="str">
        <f t="shared" si="14"/>
        <v/>
      </c>
      <c r="E141" s="39">
        <f t="shared" si="15"/>
        <v>0.9982621991712507</v>
      </c>
      <c r="F141" s="39" t="str">
        <f t="shared" si="17"/>
        <v/>
      </c>
    </row>
    <row r="142" spans="2:6">
      <c r="B142" s="38">
        <f t="shared" si="13"/>
        <v>21367.685674158736</v>
      </c>
      <c r="C142" s="39">
        <f t="shared" si="16"/>
        <v>1.6595869074375429E-3</v>
      </c>
      <c r="D142" s="39" t="str">
        <f t="shared" si="14"/>
        <v/>
      </c>
      <c r="E142" s="39">
        <f t="shared" si="15"/>
        <v>0.9983404130925625</v>
      </c>
      <c r="F142" s="39" t="str">
        <f t="shared" si="17"/>
        <v/>
      </c>
    </row>
    <row r="143" spans="2:6">
      <c r="B143" s="38">
        <f t="shared" si="13"/>
        <v>21521.410031526786</v>
      </c>
      <c r="C143" s="39">
        <f t="shared" si="16"/>
        <v>1.5848931924610965E-3</v>
      </c>
      <c r="D143" s="39" t="str">
        <f t="shared" si="14"/>
        <v/>
      </c>
      <c r="E143" s="39">
        <f t="shared" si="15"/>
        <v>0.99841510680753887</v>
      </c>
      <c r="F143" s="39" t="str">
        <f t="shared" si="17"/>
        <v/>
      </c>
    </row>
    <row r="144" spans="2:6">
      <c r="B144" s="38">
        <f t="shared" si="13"/>
        <v>21675.134388894836</v>
      </c>
      <c r="C144" s="39">
        <f t="shared" si="16"/>
        <v>1.5135612484361914E-3</v>
      </c>
      <c r="D144" s="39" t="str">
        <f t="shared" si="14"/>
        <v/>
      </c>
      <c r="E144" s="39">
        <f t="shared" si="15"/>
        <v>0.99848643875156384</v>
      </c>
      <c r="F144" s="39" t="str">
        <f t="shared" si="17"/>
        <v/>
      </c>
    </row>
    <row r="145" spans="2:6">
      <c r="B145" s="38">
        <f t="shared" si="13"/>
        <v>21828.858746262886</v>
      </c>
      <c r="C145" s="39">
        <f t="shared" si="16"/>
        <v>1.4454397707459104E-3</v>
      </c>
      <c r="D145" s="39" t="str">
        <f t="shared" si="14"/>
        <v/>
      </c>
      <c r="E145" s="39">
        <f t="shared" si="15"/>
        <v>0.99855456022925404</v>
      </c>
      <c r="F145" s="39" t="str">
        <f t="shared" si="17"/>
        <v/>
      </c>
    </row>
    <row r="146" spans="2:6">
      <c r="B146" s="38">
        <f t="shared" si="13"/>
        <v>21982.583103630936</v>
      </c>
      <c r="C146" s="39">
        <f t="shared" si="16"/>
        <v>1.3803842646028673E-3</v>
      </c>
      <c r="D146" s="39" t="str">
        <f t="shared" si="14"/>
        <v/>
      </c>
      <c r="E146" s="39">
        <f t="shared" si="15"/>
        <v>0.99861961573539715</v>
      </c>
      <c r="F146" s="39" t="str">
        <f t="shared" si="17"/>
        <v/>
      </c>
    </row>
    <row r="147" spans="2:6">
      <c r="B147" s="38">
        <f t="shared" si="13"/>
        <v>22136.307460998985</v>
      </c>
      <c r="C147" s="39">
        <f t="shared" si="16"/>
        <v>1.3182567385563908E-3</v>
      </c>
      <c r="D147" s="39" t="str">
        <f t="shared" si="14"/>
        <v/>
      </c>
      <c r="E147" s="39">
        <f t="shared" si="15"/>
        <v>0.99868174326144366</v>
      </c>
      <c r="F147" s="39" t="str">
        <f t="shared" si="17"/>
        <v/>
      </c>
    </row>
    <row r="148" spans="2:6">
      <c r="B148" s="38">
        <f t="shared" si="13"/>
        <v>22290.031818367035</v>
      </c>
      <c r="C148" s="39">
        <f t="shared" si="16"/>
        <v>1.2589254117941508E-3</v>
      </c>
      <c r="D148" s="39" t="str">
        <f t="shared" si="14"/>
        <v/>
      </c>
      <c r="E148" s="39">
        <f t="shared" si="15"/>
        <v>0.99874107458820582</v>
      </c>
      <c r="F148" s="39" t="str">
        <f t="shared" si="17"/>
        <v/>
      </c>
    </row>
    <row r="149" spans="2:6">
      <c r="B149" s="38">
        <f t="shared" si="13"/>
        <v>22443.756175735085</v>
      </c>
      <c r="C149" s="39">
        <f t="shared" si="16"/>
        <v>1.2022644346173965E-3</v>
      </c>
      <c r="D149" s="39" t="str">
        <f t="shared" si="14"/>
        <v/>
      </c>
      <c r="E149" s="39">
        <f t="shared" si="15"/>
        <v>0.99879773556538265</v>
      </c>
      <c r="F149" s="39" t="str">
        <f t="shared" si="17"/>
        <v/>
      </c>
    </row>
    <row r="150" spans="2:6">
      <c r="B150" s="38">
        <f t="shared" si="13"/>
        <v>22597.480533103135</v>
      </c>
      <c r="C150" s="39">
        <f t="shared" si="16"/>
        <v>1.1481536214968662E-3</v>
      </c>
      <c r="D150" s="39" t="str">
        <f t="shared" si="14"/>
        <v/>
      </c>
      <c r="E150" s="39">
        <f t="shared" si="15"/>
        <v>0.99885184637850311</v>
      </c>
      <c r="F150" s="39" t="str">
        <f t="shared" si="17"/>
        <v/>
      </c>
    </row>
    <row r="151" spans="2:6">
      <c r="B151" s="38">
        <f t="shared" si="13"/>
        <v>22751.204890471185</v>
      </c>
      <c r="C151" s="39">
        <f t="shared" si="16"/>
        <v>1.0964781961431693E-3</v>
      </c>
      <c r="D151" s="39" t="str">
        <f t="shared" si="14"/>
        <v/>
      </c>
      <c r="E151" s="39">
        <f t="shared" si="15"/>
        <v>0.99890352180385678</v>
      </c>
      <c r="F151" s="39" t="str">
        <f t="shared" si="17"/>
        <v/>
      </c>
    </row>
    <row r="152" spans="2:6">
      <c r="B152" s="38">
        <f t="shared" si="13"/>
        <v>22904.929247839234</v>
      </c>
      <c r="C152" s="39">
        <f t="shared" si="16"/>
        <v>1.047128548050884E-3</v>
      </c>
      <c r="D152" s="39" t="str">
        <f t="shared" si="14"/>
        <v/>
      </c>
      <c r="E152" s="39">
        <f t="shared" si="15"/>
        <v>0.99895287145194911</v>
      </c>
      <c r="F152" s="39" t="str">
        <f t="shared" si="17"/>
        <v/>
      </c>
    </row>
    <row r="153" spans="2:6">
      <c r="B153" s="38">
        <f t="shared" si="13"/>
        <v>23058.653605207284</v>
      </c>
      <c r="C153" s="39">
        <f t="shared" si="16"/>
        <v>9.9999999999998419E-4</v>
      </c>
      <c r="D153" s="39" t="str">
        <f t="shared" si="14"/>
        <v/>
      </c>
      <c r="E153" s="39">
        <f t="shared" si="15"/>
        <v>0.999</v>
      </c>
      <c r="F153" s="39" t="str">
        <f t="shared" si="17"/>
        <v/>
      </c>
    </row>
    <row r="154" spans="2:6">
      <c r="B154" s="38">
        <f t="shared" si="13"/>
        <v>23212.377962575334</v>
      </c>
      <c r="C154" s="39">
        <f t="shared" si="16"/>
        <v>9.5499258602142019E-4</v>
      </c>
      <c r="D154" s="39" t="str">
        <f t="shared" si="14"/>
        <v/>
      </c>
      <c r="E154" s="39">
        <f t="shared" si="15"/>
        <v>0.99904500741397861</v>
      </c>
      <c r="F154" s="39" t="str">
        <f t="shared" si="17"/>
        <v/>
      </c>
    </row>
    <row r="155" spans="2:6">
      <c r="B155" s="38">
        <f t="shared" si="13"/>
        <v>23366.102319943384</v>
      </c>
      <c r="C155" s="39">
        <f t="shared" si="16"/>
        <v>9.1201083935589424E-4</v>
      </c>
      <c r="D155" s="39" t="str">
        <f t="shared" si="14"/>
        <v/>
      </c>
      <c r="E155" s="39">
        <f t="shared" si="15"/>
        <v>0.99908798916064412</v>
      </c>
      <c r="F155" s="39" t="str">
        <f t="shared" si="17"/>
        <v/>
      </c>
    </row>
    <row r="156" spans="2:6">
      <c r="B156" s="38">
        <f t="shared" si="13"/>
        <v>23519.826677311434</v>
      </c>
      <c r="C156" s="39">
        <f t="shared" si="16"/>
        <v>8.7096358995606598E-4</v>
      </c>
      <c r="D156" s="39" t="str">
        <f t="shared" si="14"/>
        <v/>
      </c>
      <c r="E156" s="39">
        <f t="shared" si="15"/>
        <v>0.99912903641004391</v>
      </c>
      <c r="F156" s="39" t="str">
        <f t="shared" si="17"/>
        <v/>
      </c>
    </row>
    <row r="157" spans="2:6">
      <c r="B157" s="38">
        <f t="shared" si="13"/>
        <v>23673.551034679484</v>
      </c>
      <c r="C157" s="39">
        <f t="shared" si="16"/>
        <v>8.3176377110265624E-4</v>
      </c>
      <c r="D157" s="39" t="str">
        <f t="shared" si="14"/>
        <v/>
      </c>
      <c r="E157" s="39">
        <f t="shared" si="15"/>
        <v>0.99916823622889739</v>
      </c>
      <c r="F157" s="39" t="str">
        <f t="shared" si="17"/>
        <v/>
      </c>
    </row>
    <row r="158" spans="2:6">
      <c r="B158" s="38">
        <f t="shared" si="13"/>
        <v>23827.275392047533</v>
      </c>
      <c r="C158" s="39">
        <f t="shared" si="16"/>
        <v>7.94328234724267E-4</v>
      </c>
      <c r="D158" s="39" t="str">
        <f t="shared" si="14"/>
        <v/>
      </c>
      <c r="E158" s="39">
        <f t="shared" si="15"/>
        <v>0.99920567176527575</v>
      </c>
      <c r="F158" s="39" t="str">
        <f t="shared" si="17"/>
        <v/>
      </c>
    </row>
    <row r="159" spans="2:6">
      <c r="B159" s="38">
        <f t="shared" si="13"/>
        <v>23980.999749415583</v>
      </c>
      <c r="C159" s="39">
        <f t="shared" si="16"/>
        <v>7.5857757502916933E-4</v>
      </c>
      <c r="D159" s="39" t="str">
        <f t="shared" si="14"/>
        <v/>
      </c>
      <c r="E159" s="39">
        <f t="shared" si="15"/>
        <v>0.99924142242497083</v>
      </c>
      <c r="F159" s="39" t="str">
        <f t="shared" si="17"/>
        <v/>
      </c>
    </row>
    <row r="160" spans="2:6">
      <c r="B160" s="38">
        <f t="shared" si="13"/>
        <v>24134.724106783633</v>
      </c>
      <c r="C160" s="39">
        <f t="shared" si="16"/>
        <v>7.2443596007497639E-4</v>
      </c>
      <c r="D160" s="39" t="str">
        <f t="shared" si="14"/>
        <v/>
      </c>
      <c r="E160" s="39">
        <f t="shared" si="15"/>
        <v>0.99927556403992501</v>
      </c>
      <c r="F160" s="39" t="str">
        <f t="shared" si="17"/>
        <v/>
      </c>
    </row>
    <row r="161" spans="2:6">
      <c r="B161" s="38">
        <f t="shared" si="13"/>
        <v>24288.448464151683</v>
      </c>
      <c r="C161" s="39">
        <f t="shared" si="16"/>
        <v>6.91830970918923E-4</v>
      </c>
      <c r="D161" s="39" t="str">
        <f t="shared" si="14"/>
        <v/>
      </c>
      <c r="E161" s="39">
        <f t="shared" si="15"/>
        <v>0.99930816902908104</v>
      </c>
      <c r="F161" s="39" t="str">
        <f t="shared" si="17"/>
        <v/>
      </c>
    </row>
    <row r="162" spans="2:6">
      <c r="B162" s="38">
        <f t="shared" si="13"/>
        <v>24442.172821519733</v>
      </c>
      <c r="C162" s="39">
        <f t="shared" si="16"/>
        <v>6.6069344800758249E-4</v>
      </c>
      <c r="D162" s="39" t="str">
        <f t="shared" si="14"/>
        <v/>
      </c>
      <c r="E162" s="39">
        <f t="shared" si="15"/>
        <v>0.99933930655199243</v>
      </c>
      <c r="F162" s="39" t="str">
        <f t="shared" si="17"/>
        <v/>
      </c>
    </row>
    <row r="163" spans="2:6">
      <c r="B163" s="38">
        <f t="shared" si="13"/>
        <v>24595.897178887783</v>
      </c>
      <c r="C163" s="39">
        <f t="shared" si="16"/>
        <v>6.3095734448017997E-4</v>
      </c>
      <c r="D163" s="39" t="str">
        <f t="shared" si="14"/>
        <v/>
      </c>
      <c r="E163" s="39">
        <f t="shared" si="15"/>
        <v>0.99936904265551985</v>
      </c>
      <c r="F163" s="39" t="str">
        <f t="shared" si="17"/>
        <v/>
      </c>
    </row>
    <row r="164" spans="2:6">
      <c r="B164" s="38">
        <f t="shared" si="13"/>
        <v>24749.621536255832</v>
      </c>
      <c r="C164" s="39">
        <f t="shared" si="16"/>
        <v>6.0255958607434499E-4</v>
      </c>
      <c r="D164" s="39" t="str">
        <f t="shared" si="14"/>
        <v/>
      </c>
      <c r="E164" s="39">
        <f t="shared" si="15"/>
        <v>0.99939744041392564</v>
      </c>
      <c r="F164" s="39" t="str">
        <f t="shared" si="17"/>
        <v/>
      </c>
    </row>
    <row r="165" spans="2:6">
      <c r="B165" s="38">
        <f t="shared" si="13"/>
        <v>24903.345893623882</v>
      </c>
      <c r="C165" s="39">
        <f t="shared" si="16"/>
        <v>5.7543993733714461E-4</v>
      </c>
      <c r="D165" s="39" t="str">
        <f t="shared" si="14"/>
        <v/>
      </c>
      <c r="E165" s="39">
        <f t="shared" si="15"/>
        <v>0.99942456006266289</v>
      </c>
      <c r="F165" s="39" t="str">
        <f t="shared" si="17"/>
        <v/>
      </c>
    </row>
    <row r="166" spans="2:6">
      <c r="B166" s="38">
        <f t="shared" si="13"/>
        <v>25057.070250991932</v>
      </c>
      <c r="C166" s="39">
        <f t="shared" si="16"/>
        <v>5.495408738576123E-4</v>
      </c>
      <c r="D166" s="39" t="str">
        <f t="shared" si="14"/>
        <v/>
      </c>
      <c r="E166" s="39">
        <f t="shared" si="15"/>
        <v>0.99945045912614239</v>
      </c>
      <c r="F166" s="39" t="str">
        <f t="shared" si="17"/>
        <v/>
      </c>
    </row>
    <row r="167" spans="2:6">
      <c r="B167" s="38">
        <f t="shared" si="13"/>
        <v>25210.794608359982</v>
      </c>
      <c r="C167" s="39">
        <f t="shared" si="16"/>
        <v>5.2480746024976069E-4</v>
      </c>
      <c r="D167" s="39" t="str">
        <f t="shared" si="14"/>
        <v/>
      </c>
      <c r="E167" s="39">
        <f t="shared" si="15"/>
        <v>0.99947519253975026</v>
      </c>
      <c r="F167" s="39" t="str">
        <f t="shared" si="17"/>
        <v/>
      </c>
    </row>
    <row r="168" spans="2:6">
      <c r="B168" s="38">
        <f t="shared" si="13"/>
        <v>25364.518965728032</v>
      </c>
      <c r="C168" s="39">
        <f t="shared" si="16"/>
        <v>5.0118723362726093E-4</v>
      </c>
      <c r="D168" s="39" t="str">
        <f t="shared" si="14"/>
        <v/>
      </c>
      <c r="E168" s="39">
        <f t="shared" si="15"/>
        <v>0.99949881276637276</v>
      </c>
      <c r="F168" s="39" t="str">
        <f t="shared" si="17"/>
        <v/>
      </c>
    </row>
    <row r="169" spans="2:6">
      <c r="B169" s="38">
        <f t="shared" si="13"/>
        <v>25518.243323096081</v>
      </c>
      <c r="C169" s="39">
        <f t="shared" si="16"/>
        <v>4.786300923226271E-4</v>
      </c>
      <c r="D169" s="39" t="str">
        <f t="shared" si="14"/>
        <v/>
      </c>
      <c r="E169" s="39">
        <f t="shared" si="15"/>
        <v>0.99952136990767737</v>
      </c>
      <c r="F169" s="39" t="str">
        <f t="shared" si="17"/>
        <v/>
      </c>
    </row>
    <row r="170" spans="2:6">
      <c r="B170" s="38">
        <f t="shared" si="13"/>
        <v>25671.967680464131</v>
      </c>
      <c r="C170" s="39">
        <f t="shared" si="16"/>
        <v>4.5708818961486409E-4</v>
      </c>
      <c r="D170" s="39" t="str">
        <f t="shared" si="14"/>
        <v/>
      </c>
      <c r="E170" s="39">
        <f t="shared" si="15"/>
        <v>0.99954291181038513</v>
      </c>
      <c r="F170" s="39" t="str">
        <f t="shared" si="17"/>
        <v/>
      </c>
    </row>
    <row r="171" spans="2:6">
      <c r="B171" s="38">
        <f t="shared" si="13"/>
        <v>25825.692037832181</v>
      </c>
      <c r="C171" s="39">
        <f t="shared" si="16"/>
        <v>4.3651583224015516E-4</v>
      </c>
      <c r="D171" s="39" t="str">
        <f t="shared" si="14"/>
        <v/>
      </c>
      <c r="E171" s="39">
        <f t="shared" si="15"/>
        <v>0.99956348416775986</v>
      </c>
      <c r="F171" s="39" t="str">
        <f t="shared" si="17"/>
        <v/>
      </c>
    </row>
    <row r="172" spans="2:6">
      <c r="B172" s="38">
        <f t="shared" si="13"/>
        <v>25979.416395200231</v>
      </c>
      <c r="C172" s="39">
        <f t="shared" si="16"/>
        <v>4.1686938347032526E-4</v>
      </c>
      <c r="D172" s="39" t="str">
        <f t="shared" si="14"/>
        <v/>
      </c>
      <c r="E172" s="39">
        <f t="shared" si="15"/>
        <v>0.9995831306165297</v>
      </c>
      <c r="F172" s="39" t="str">
        <f t="shared" si="17"/>
        <v/>
      </c>
    </row>
    <row r="173" spans="2:6">
      <c r="B173" s="38">
        <f t="shared" si="13"/>
        <v>26133.140752568281</v>
      </c>
      <c r="C173" s="39">
        <f t="shared" si="16"/>
        <v>3.9810717055348722E-4</v>
      </c>
      <c r="D173" s="39" t="str">
        <f t="shared" si="14"/>
        <v/>
      </c>
      <c r="E173" s="39">
        <f t="shared" si="15"/>
        <v>0.99960189282944656</v>
      </c>
      <c r="F173" s="39" t="str">
        <f t="shared" si="17"/>
        <v/>
      </c>
    </row>
    <row r="174" spans="2:6">
      <c r="B174" s="38">
        <f t="shared" si="13"/>
        <v>26286.865109936331</v>
      </c>
      <c r="C174" s="39">
        <f t="shared" si="16"/>
        <v>3.8018939632055132E-4</v>
      </c>
      <c r="D174" s="39" t="str">
        <f t="shared" si="14"/>
        <v/>
      </c>
      <c r="E174" s="39">
        <f t="shared" si="15"/>
        <v>0.99961981060367944</v>
      </c>
      <c r="F174" s="39" t="str">
        <f t="shared" si="17"/>
        <v/>
      </c>
    </row>
    <row r="175" spans="2:6">
      <c r="B175" s="38">
        <f t="shared" si="13"/>
        <v>26440.58946730438</v>
      </c>
      <c r="C175" s="39">
        <f t="shared" si="16"/>
        <v>3.630780547700917E-4</v>
      </c>
      <c r="D175" s="39" t="str">
        <f t="shared" si="14"/>
        <v/>
      </c>
      <c r="E175" s="39">
        <f t="shared" si="15"/>
        <v>0.99963692194522991</v>
      </c>
      <c r="F175" s="39" t="str">
        <f t="shared" si="17"/>
        <v/>
      </c>
    </row>
    <row r="176" spans="2:6">
      <c r="B176" s="38">
        <f t="shared" si="13"/>
        <v>26594.31382467243</v>
      </c>
      <c r="C176" s="39">
        <f t="shared" si="16"/>
        <v>3.4673685045252247E-4</v>
      </c>
      <c r="D176" s="39" t="str">
        <f t="shared" si="14"/>
        <v/>
      </c>
      <c r="E176" s="39">
        <f t="shared" si="15"/>
        <v>0.9996532631495475</v>
      </c>
      <c r="F176" s="39" t="str">
        <f t="shared" si="17"/>
        <v/>
      </c>
    </row>
    <row r="177" spans="2:6">
      <c r="B177" s="38">
        <f t="shared" si="13"/>
        <v>26748.03818204048</v>
      </c>
      <c r="C177" s="39">
        <f t="shared" si="16"/>
        <v>3.311311214825821E-4</v>
      </c>
      <c r="D177" s="39" t="str">
        <f t="shared" si="14"/>
        <v/>
      </c>
      <c r="E177" s="39">
        <f t="shared" si="15"/>
        <v>0.99966886887851747</v>
      </c>
      <c r="F177" s="39" t="str">
        <f t="shared" si="17"/>
        <v/>
      </c>
    </row>
    <row r="178" spans="2:6">
      <c r="B178" s="38">
        <f t="shared" si="13"/>
        <v>26901.76253940853</v>
      </c>
      <c r="C178" s="39">
        <f t="shared" si="16"/>
        <v>3.1622776601682937E-4</v>
      </c>
      <c r="D178" s="39" t="str">
        <f t="shared" si="14"/>
        <v/>
      </c>
      <c r="E178" s="39">
        <f t="shared" si="15"/>
        <v>0.99968377223398319</v>
      </c>
      <c r="F178" s="39" t="str">
        <f t="shared" si="17"/>
        <v/>
      </c>
    </row>
    <row r="179" spans="2:6">
      <c r="B179" s="38">
        <f t="shared" si="13"/>
        <v>27055.48689677658</v>
      </c>
      <c r="C179" s="39">
        <f t="shared" si="16"/>
        <v>3.0199517204019296E-4</v>
      </c>
      <c r="D179" s="39" t="str">
        <f t="shared" si="14"/>
        <v/>
      </c>
      <c r="E179" s="39">
        <f t="shared" si="15"/>
        <v>0.99969800482795979</v>
      </c>
      <c r="F179" s="39" t="str">
        <f t="shared" si="17"/>
        <v/>
      </c>
    </row>
    <row r="180" spans="2:6">
      <c r="B180" s="38">
        <f t="shared" si="13"/>
        <v>27209.211254144629</v>
      </c>
      <c r="C180" s="39">
        <f t="shared" si="16"/>
        <v>2.8840315031265247E-4</v>
      </c>
      <c r="D180" s="39" t="str">
        <f t="shared" si="14"/>
        <v/>
      </c>
      <c r="E180" s="39">
        <f t="shared" si="15"/>
        <v>0.99971159684968736</v>
      </c>
      <c r="F180" s="39" t="str">
        <f t="shared" si="17"/>
        <v/>
      </c>
    </row>
    <row r="181" spans="2:6">
      <c r="B181" s="38">
        <f t="shared" si="13"/>
        <v>27362.935611512679</v>
      </c>
      <c r="C181" s="39">
        <f t="shared" si="16"/>
        <v>2.7542287033380843E-4</v>
      </c>
      <c r="D181" s="39" t="str">
        <f t="shared" si="14"/>
        <v/>
      </c>
      <c r="E181" s="39">
        <f t="shared" si="15"/>
        <v>0.99972457712966623</v>
      </c>
      <c r="F181" s="39" t="str">
        <f t="shared" si="17"/>
        <v/>
      </c>
    </row>
    <row r="182" spans="2:6">
      <c r="B182" s="38">
        <f t="shared" si="13"/>
        <v>27516.659968880729</v>
      </c>
      <c r="C182" s="39">
        <f t="shared" si="16"/>
        <v>2.6302679918953044E-4</v>
      </c>
      <c r="D182" s="39" t="str">
        <f t="shared" si="14"/>
        <v/>
      </c>
      <c r="E182" s="39">
        <f t="shared" si="15"/>
        <v>0.99973697320081045</v>
      </c>
      <c r="F182" s="39" t="str">
        <f t="shared" si="17"/>
        <v/>
      </c>
    </row>
    <row r="183" spans="2:6">
      <c r="B183" s="38">
        <f t="shared" si="13"/>
        <v>27670.384326248779</v>
      </c>
      <c r="C183" s="39">
        <f t="shared" si="16"/>
        <v>2.5118864315095053E-4</v>
      </c>
      <c r="D183" s="39" t="str">
        <f t="shared" si="14"/>
        <v/>
      </c>
      <c r="E183" s="39">
        <f t="shared" si="15"/>
        <v>0.99974881135684901</v>
      </c>
      <c r="F183" s="39" t="str">
        <f t="shared" si="17"/>
        <v/>
      </c>
    </row>
    <row r="184" spans="2:6">
      <c r="B184" s="38">
        <f t="shared" si="13"/>
        <v>27824.108683616829</v>
      </c>
      <c r="C184" s="39">
        <f t="shared" si="16"/>
        <v>2.3988329190194156E-4</v>
      </c>
      <c r="D184" s="39" t="str">
        <f t="shared" si="14"/>
        <v/>
      </c>
      <c r="E184" s="39">
        <f t="shared" si="15"/>
        <v>0.99976011670809806</v>
      </c>
      <c r="F184" s="39" t="str">
        <f t="shared" si="17"/>
        <v/>
      </c>
    </row>
    <row r="185" spans="2:6">
      <c r="B185" s="38">
        <f t="shared" si="13"/>
        <v>27977.833040984879</v>
      </c>
      <c r="C185" s="39">
        <f t="shared" si="16"/>
        <v>2.2908676527677019E-4</v>
      </c>
      <c r="D185" s="39" t="str">
        <f t="shared" si="14"/>
        <v/>
      </c>
      <c r="E185" s="39">
        <f t="shared" si="15"/>
        <v>0.99977091323472322</v>
      </c>
      <c r="F185" s="39" t="str">
        <f t="shared" si="17"/>
        <v/>
      </c>
    </row>
    <row r="186" spans="2:6">
      <c r="B186" s="38">
        <f t="shared" si="13"/>
        <v>28131.557398352928</v>
      </c>
      <c r="C186" s="39">
        <f t="shared" si="16"/>
        <v>2.1877616239494814E-4</v>
      </c>
      <c r="D186" s="39" t="str">
        <f t="shared" si="14"/>
        <v/>
      </c>
      <c r="E186" s="39">
        <f t="shared" si="15"/>
        <v>0.99978122383760504</v>
      </c>
      <c r="F186" s="39" t="str">
        <f t="shared" si="17"/>
        <v/>
      </c>
    </row>
    <row r="187" spans="2:6">
      <c r="B187" s="38">
        <f t="shared" si="13"/>
        <v>28285.281755720978</v>
      </c>
      <c r="C187" s="39">
        <f t="shared" si="16"/>
        <v>2.0892961308539715E-4</v>
      </c>
      <c r="D187" s="39" t="str">
        <f t="shared" si="14"/>
        <v/>
      </c>
      <c r="E187" s="39">
        <f t="shared" si="15"/>
        <v>0.99979107038691462</v>
      </c>
      <c r="F187" s="39" t="str">
        <f t="shared" si="17"/>
        <v/>
      </c>
    </row>
    <row r="188" spans="2:6">
      <c r="B188" s="38">
        <f t="shared" si="13"/>
        <v>28439.006113089028</v>
      </c>
      <c r="C188" s="39">
        <f t="shared" si="16"/>
        <v>1.9952623149688156E-4</v>
      </c>
      <c r="D188" s="39" t="str">
        <f t="shared" si="14"/>
        <v/>
      </c>
      <c r="E188" s="39">
        <f t="shared" si="15"/>
        <v>0.99980047376850312</v>
      </c>
      <c r="F188" s="39" t="str">
        <f t="shared" si="17"/>
        <v/>
      </c>
    </row>
    <row r="189" spans="2:6">
      <c r="B189" s="38">
        <f t="shared" si="13"/>
        <v>28592.730470457078</v>
      </c>
      <c r="C189" s="39">
        <f t="shared" si="16"/>
        <v>1.9054607179631828E-4</v>
      </c>
      <c r="D189" s="39" t="str">
        <f t="shared" si="14"/>
        <v/>
      </c>
      <c r="E189" s="39">
        <f t="shared" si="15"/>
        <v>0.99980945392820364</v>
      </c>
      <c r="F189" s="39" t="str">
        <f t="shared" si="17"/>
        <v/>
      </c>
    </row>
    <row r="190" spans="2:6">
      <c r="B190" s="38">
        <f t="shared" si="13"/>
        <v>28746.454827825128</v>
      </c>
      <c r="C190" s="39">
        <f t="shared" si="16"/>
        <v>1.8197008586099227E-4</v>
      </c>
      <c r="D190" s="39" t="str">
        <f t="shared" si="14"/>
        <v/>
      </c>
      <c r="E190" s="39">
        <f t="shared" si="15"/>
        <v>0.99981802991413904</v>
      </c>
      <c r="F190" s="39" t="str">
        <f t="shared" si="17"/>
        <v/>
      </c>
    </row>
    <row r="191" spans="2:6">
      <c r="B191" s="38">
        <f t="shared" si="13"/>
        <v>28900.179185193178</v>
      </c>
      <c r="C191" s="39">
        <f t="shared" si="16"/>
        <v>1.7378008287493175E-4</v>
      </c>
      <c r="D191" s="39" t="str">
        <f t="shared" si="14"/>
        <v/>
      </c>
      <c r="E191" s="39">
        <f t="shared" si="15"/>
        <v>0.99982621991712506</v>
      </c>
      <c r="F191" s="39" t="str">
        <f t="shared" si="17"/>
        <v/>
      </c>
    </row>
    <row r="192" spans="2:6">
      <c r="B192" s="38">
        <f t="shared" si="13"/>
        <v>29053.903542561227</v>
      </c>
      <c r="C192" s="39">
        <f t="shared" si="16"/>
        <v>1.6595869074375024E-4</v>
      </c>
      <c r="D192" s="39" t="str">
        <f t="shared" si="14"/>
        <v/>
      </c>
      <c r="E192" s="39">
        <f t="shared" si="15"/>
        <v>0.99983404130925624</v>
      </c>
      <c r="F192" s="39" t="str">
        <f t="shared" si="17"/>
        <v/>
      </c>
    </row>
    <row r="193" spans="2:6">
      <c r="B193" s="38">
        <f t="shared" si="13"/>
        <v>29207.627899929277</v>
      </c>
      <c r="C193" s="39">
        <f t="shared" si="16"/>
        <v>1.5848931924610581E-4</v>
      </c>
      <c r="D193" s="39" t="str">
        <f t="shared" si="14"/>
        <v/>
      </c>
      <c r="E193" s="39">
        <f t="shared" si="15"/>
        <v>0.99984151068075389</v>
      </c>
      <c r="F193" s="39" t="str">
        <f t="shared" si="17"/>
        <v/>
      </c>
    </row>
    <row r="194" spans="2:6">
      <c r="B194" s="38">
        <f t="shared" si="13"/>
        <v>29361.352257297327</v>
      </c>
      <c r="C194" s="39">
        <f t="shared" si="16"/>
        <v>1.5135612484361532E-4</v>
      </c>
      <c r="D194" s="39" t="str">
        <f t="shared" si="14"/>
        <v/>
      </c>
      <c r="E194" s="39">
        <f t="shared" si="15"/>
        <v>0.99984864387515637</v>
      </c>
      <c r="F194" s="39" t="str">
        <f t="shared" si="17"/>
        <v/>
      </c>
    </row>
    <row r="195" spans="2:6">
      <c r="B195" s="38">
        <f t="shared" si="13"/>
        <v>29515.076614665377</v>
      </c>
      <c r="C195" s="39">
        <f t="shared" si="16"/>
        <v>1.4454397707458754E-4</v>
      </c>
      <c r="D195" s="39" t="str">
        <f t="shared" si="14"/>
        <v/>
      </c>
      <c r="E195" s="39">
        <f t="shared" si="15"/>
        <v>0.99985545602292536</v>
      </c>
      <c r="F195" s="39" t="str">
        <f t="shared" si="17"/>
        <v/>
      </c>
    </row>
    <row r="196" spans="2:6">
      <c r="B196" s="38">
        <f t="shared" ref="B196:B203" si="18">B195+$B$1</f>
        <v>29668.800972033427</v>
      </c>
      <c r="C196" s="39">
        <f t="shared" si="16"/>
        <v>1.380384264602835E-4</v>
      </c>
      <c r="D196" s="39" t="str">
        <f t="shared" ref="D196:D203" si="19">IF(C196=MAX($C$3:$C$203),1,"")</f>
        <v/>
      </c>
      <c r="E196" s="39">
        <f t="shared" ref="E196:E203" si="20">GAMMADIST(B196/$G$15,$G$13,1,TRUE)</f>
        <v>0.99986196157353968</v>
      </c>
      <c r="F196" s="39" t="str">
        <f t="shared" si="17"/>
        <v/>
      </c>
    </row>
    <row r="197" spans="2:6">
      <c r="B197" s="38">
        <f t="shared" si="18"/>
        <v>29822.525329401476</v>
      </c>
      <c r="C197" s="39">
        <f t="shared" ref="C197:C203" si="21">GAMMADIST(B197/$G$15,$G$13,1,FALSE)</f>
        <v>1.3182567385563575E-4</v>
      </c>
      <c r="D197" s="39" t="str">
        <f t="shared" si="19"/>
        <v/>
      </c>
      <c r="E197" s="39">
        <f t="shared" si="20"/>
        <v>0.99986817432614439</v>
      </c>
      <c r="F197" s="39" t="str">
        <f t="shared" ref="F197:F203" si="22">IF(E196&lt;0.95,IF(E197&gt;0.95,1,""),"")</f>
        <v/>
      </c>
    </row>
    <row r="198" spans="2:6">
      <c r="B198" s="38">
        <f t="shared" si="18"/>
        <v>29976.249686769526</v>
      </c>
      <c r="C198" s="39">
        <f t="shared" si="21"/>
        <v>1.2589254117941203E-4</v>
      </c>
      <c r="D198" s="39" t="str">
        <f t="shared" si="19"/>
        <v/>
      </c>
      <c r="E198" s="39">
        <f t="shared" si="20"/>
        <v>0.99987410745882055</v>
      </c>
      <c r="F198" s="39" t="str">
        <f t="shared" si="22"/>
        <v/>
      </c>
    </row>
    <row r="199" spans="2:6">
      <c r="B199" s="38">
        <f t="shared" si="18"/>
        <v>30129.974044137576</v>
      </c>
      <c r="C199" s="39">
        <f t="shared" si="21"/>
        <v>1.2022644346173684E-4</v>
      </c>
      <c r="D199" s="39" t="str">
        <f t="shared" si="19"/>
        <v/>
      </c>
      <c r="E199" s="39">
        <f t="shared" si="20"/>
        <v>0.99987977355653823</v>
      </c>
      <c r="F199" s="39" t="str">
        <f t="shared" si="22"/>
        <v/>
      </c>
    </row>
    <row r="200" spans="2:6">
      <c r="B200" s="38">
        <f t="shared" si="18"/>
        <v>30283.698401505626</v>
      </c>
      <c r="C200" s="39">
        <f t="shared" si="21"/>
        <v>1.1481536214968382E-4</v>
      </c>
      <c r="D200" s="39" t="str">
        <f t="shared" si="19"/>
        <v/>
      </c>
      <c r="E200" s="39">
        <f t="shared" si="20"/>
        <v>0.99988518463785037</v>
      </c>
      <c r="F200" s="39" t="str">
        <f t="shared" si="22"/>
        <v/>
      </c>
    </row>
    <row r="201" spans="2:6">
      <c r="B201" s="38">
        <f t="shared" si="18"/>
        <v>30437.422758873676</v>
      </c>
      <c r="C201" s="39">
        <f t="shared" si="21"/>
        <v>1.0964781961431426E-4</v>
      </c>
      <c r="D201" s="39" t="str">
        <f t="shared" si="19"/>
        <v/>
      </c>
      <c r="E201" s="39">
        <f t="shared" si="20"/>
        <v>0.99989035218038569</v>
      </c>
      <c r="F201" s="39" t="str">
        <f t="shared" si="22"/>
        <v/>
      </c>
    </row>
    <row r="202" spans="2:6">
      <c r="B202" s="38">
        <f t="shared" si="18"/>
        <v>30591.147116241726</v>
      </c>
      <c r="C202" s="39">
        <f t="shared" si="21"/>
        <v>1.0471285480508577E-4</v>
      </c>
      <c r="D202" s="39" t="str">
        <f t="shared" si="19"/>
        <v/>
      </c>
      <c r="E202" s="39">
        <f t="shared" si="20"/>
        <v>0.99989528714519493</v>
      </c>
      <c r="F202" s="39" t="str">
        <f t="shared" si="22"/>
        <v/>
      </c>
    </row>
    <row r="203" spans="2:6">
      <c r="B203" s="38">
        <f t="shared" si="18"/>
        <v>30744.871473609775</v>
      </c>
      <c r="C203" s="39">
        <f t="shared" si="21"/>
        <v>9.9999999999995993E-5</v>
      </c>
      <c r="D203" s="39" t="str">
        <f t="shared" si="19"/>
        <v/>
      </c>
      <c r="E203" s="39">
        <f t="shared" si="20"/>
        <v>0.99990000000000001</v>
      </c>
      <c r="F203" s="39" t="str">
        <f t="shared" si="22"/>
        <v/>
      </c>
    </row>
  </sheetData>
  <sheetProtection algorithmName="SHA-512" hashValue="5hk31hFRICA7XKbVcpsDAyGQu2ImqYJAOAUdZi589YjxH0YtJkxkFWL+kl0U3owgendq6X4IA2S0LCFPRbCcaA==" saltValue="KJE32yrtrtdXns4RHCkTEw==" spinCount="100000" sheet="1" objects="1" scenarios="1" selectLockedCells="1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3"/>
  <sheetViews>
    <sheetView workbookViewId="0">
      <selection activeCell="U31" sqref="U31"/>
    </sheetView>
  </sheetViews>
  <sheetFormatPr baseColWidth="10" defaultColWidth="8.83203125" defaultRowHeight="15"/>
  <cols>
    <col min="1" max="2" width="8.83203125" style="36"/>
    <col min="3" max="3" width="15.83203125" style="36" customWidth="1"/>
    <col min="4" max="4" width="8.83203125" style="36"/>
    <col min="5" max="5" width="13.83203125" style="36" customWidth="1"/>
    <col min="6" max="14" width="8.83203125" style="36"/>
    <col min="15" max="15" width="10.1640625" style="36" bestFit="1" customWidth="1"/>
    <col min="16" max="16384" width="8.83203125" style="36"/>
  </cols>
  <sheetData>
    <row r="1" spans="1:15">
      <c r="A1" s="36" t="s">
        <v>0</v>
      </c>
      <c r="B1" s="36">
        <f>GAMMAINV(0.99,G13,G15)/100</f>
        <v>153.25025577331419</v>
      </c>
      <c r="O1" s="38"/>
    </row>
    <row r="2" spans="1:15">
      <c r="B2" s="36" t="s">
        <v>5</v>
      </c>
      <c r="C2" s="36" t="s">
        <v>1</v>
      </c>
      <c r="D2" s="36" t="s">
        <v>15</v>
      </c>
      <c r="E2" s="36" t="s">
        <v>2</v>
      </c>
      <c r="F2" s="36" t="s">
        <v>16</v>
      </c>
      <c r="O2" s="38"/>
    </row>
    <row r="3" spans="1:15">
      <c r="B3" s="36">
        <v>0</v>
      </c>
      <c r="C3" s="39">
        <f>IF(G13=1,1,0)</f>
        <v>1</v>
      </c>
      <c r="D3" s="39">
        <f>IF(C3=MAX($C$3:$C$203),1,"")</f>
        <v>1</v>
      </c>
      <c r="E3" s="39">
        <f>GAMMADIST(B3/$G$15,$G$13,1,TRUE)</f>
        <v>0</v>
      </c>
      <c r="F3" s="39"/>
      <c r="G3" s="39"/>
      <c r="O3" s="38"/>
    </row>
    <row r="4" spans="1:15">
      <c r="B4" s="38">
        <f t="shared" ref="B4:B67" si="0">B3+$B$1</f>
        <v>153.25025577331419</v>
      </c>
      <c r="C4" s="39">
        <f>GAMMADIST(B4/$G$15,$G$13,1,FALSE)</f>
        <v>0.954992586021436</v>
      </c>
      <c r="D4" s="39" t="str">
        <f t="shared" ref="D4:D67" si="1">IF(C4=MAX($C$3:$C$203),1,"")</f>
        <v/>
      </c>
      <c r="E4" s="39">
        <f t="shared" ref="E4:E67" si="2">GAMMADIST(B4/$G$15,$G$13,1,TRUE)</f>
        <v>4.5007413978564045E-2</v>
      </c>
      <c r="F4" s="39" t="str">
        <f>IF(E3&lt;0.95,IF(E4&gt;0.95,1,""),"")</f>
        <v/>
      </c>
    </row>
    <row r="5" spans="1:15">
      <c r="B5" s="38">
        <f t="shared" si="0"/>
        <v>306.50051154662839</v>
      </c>
      <c r="C5" s="39">
        <f t="shared" ref="C5:C68" si="3">GAMMADIST(B5/$G$15,$G$13,1,FALSE)</f>
        <v>0.91201083935590976</v>
      </c>
      <c r="D5" s="39" t="str">
        <f t="shared" si="1"/>
        <v/>
      </c>
      <c r="E5" s="39">
        <f t="shared" si="2"/>
        <v>8.798916064409025E-2</v>
      </c>
      <c r="F5" s="39" t="str">
        <f t="shared" ref="F5:F68" si="4">IF(E4&lt;0.95,IF(E5&gt;0.95,1,""),"")</f>
        <v/>
      </c>
    </row>
    <row r="6" spans="1:15">
      <c r="B6" s="38">
        <f t="shared" si="0"/>
        <v>459.75076731994261</v>
      </c>
      <c r="C6" s="39">
        <f t="shared" si="3"/>
        <v>0.8709635899560807</v>
      </c>
      <c r="D6" s="39" t="str">
        <f t="shared" si="1"/>
        <v/>
      </c>
      <c r="E6" s="39">
        <f t="shared" si="2"/>
        <v>0.12903641004391936</v>
      </c>
      <c r="F6" s="39" t="str">
        <f t="shared" si="4"/>
        <v/>
      </c>
    </row>
    <row r="7" spans="1:15">
      <c r="B7" s="38">
        <f t="shared" si="0"/>
        <v>613.00102309325678</v>
      </c>
      <c r="C7" s="39">
        <f t="shared" si="3"/>
        <v>0.83176377110267108</v>
      </c>
      <c r="D7" s="39" t="str">
        <f t="shared" si="1"/>
        <v/>
      </c>
      <c r="E7" s="39">
        <f t="shared" si="2"/>
        <v>0.16823622889732898</v>
      </c>
      <c r="F7" s="39" t="str">
        <f t="shared" si="4"/>
        <v/>
      </c>
    </row>
    <row r="8" spans="1:15">
      <c r="B8" s="38">
        <f t="shared" si="0"/>
        <v>766.25127886657094</v>
      </c>
      <c r="C8" s="39">
        <f t="shared" si="3"/>
        <v>0.79432823472428149</v>
      </c>
      <c r="D8" s="39" t="str">
        <f t="shared" si="1"/>
        <v/>
      </c>
      <c r="E8" s="39">
        <f t="shared" si="2"/>
        <v>0.20567176527571848</v>
      </c>
      <c r="F8" s="39" t="str">
        <f t="shared" si="4"/>
        <v/>
      </c>
    </row>
    <row r="9" spans="1:15">
      <c r="B9" s="38">
        <f t="shared" si="0"/>
        <v>919.50153463988511</v>
      </c>
      <c r="C9" s="39">
        <f t="shared" si="3"/>
        <v>0.75857757502918377</v>
      </c>
      <c r="D9" s="39" t="str">
        <f t="shared" si="1"/>
        <v/>
      </c>
      <c r="E9" s="39">
        <f t="shared" si="2"/>
        <v>0.24142242497081617</v>
      </c>
      <c r="F9" s="39" t="str">
        <f t="shared" si="4"/>
        <v/>
      </c>
    </row>
    <row r="10" spans="1:15">
      <c r="B10" s="38">
        <f t="shared" si="0"/>
        <v>1072.7517904131994</v>
      </c>
      <c r="C10" s="39">
        <f t="shared" si="3"/>
        <v>0.72443596007499012</v>
      </c>
      <c r="D10" s="39" t="str">
        <f t="shared" si="1"/>
        <v/>
      </c>
      <c r="E10" s="39">
        <f t="shared" si="2"/>
        <v>0.27556403992500994</v>
      </c>
      <c r="F10" s="39" t="str">
        <f t="shared" si="4"/>
        <v/>
      </c>
    </row>
    <row r="11" spans="1:15">
      <c r="B11" s="38">
        <f t="shared" si="0"/>
        <v>1226.0020461865136</v>
      </c>
      <c r="C11" s="39">
        <f t="shared" si="3"/>
        <v>0.69183097091893653</v>
      </c>
      <c r="D11" s="39" t="str">
        <f t="shared" si="1"/>
        <v/>
      </c>
      <c r="E11" s="39">
        <f t="shared" si="2"/>
        <v>0.30816902908106353</v>
      </c>
      <c r="F11" s="39" t="str">
        <f t="shared" si="4"/>
        <v/>
      </c>
      <c r="G11" s="40"/>
    </row>
    <row r="12" spans="1:15">
      <c r="B12" s="38">
        <f t="shared" si="0"/>
        <v>1379.2523019598277</v>
      </c>
      <c r="C12" s="39">
        <f t="shared" si="3"/>
        <v>0.660693448007596</v>
      </c>
      <c r="D12" s="39" t="str">
        <f t="shared" si="1"/>
        <v/>
      </c>
      <c r="E12" s="39">
        <f t="shared" si="2"/>
        <v>0.33930655199240395</v>
      </c>
      <c r="F12" s="39" t="str">
        <f t="shared" si="4"/>
        <v/>
      </c>
      <c r="G12" s="36" t="s">
        <v>3</v>
      </c>
    </row>
    <row r="13" spans="1:15">
      <c r="B13" s="38">
        <f t="shared" si="0"/>
        <v>1532.5025577331419</v>
      </c>
      <c r="C13" s="39">
        <f t="shared" si="3"/>
        <v>0.63095734448019314</v>
      </c>
      <c r="D13" s="39" t="str">
        <f t="shared" si="1"/>
        <v/>
      </c>
      <c r="E13" s="39">
        <f t="shared" si="2"/>
        <v>0.36904265551980675</v>
      </c>
      <c r="F13" s="39" t="str">
        <f t="shared" si="4"/>
        <v/>
      </c>
      <c r="G13" s="40">
        <f>'main sheet'!G6</f>
        <v>1</v>
      </c>
    </row>
    <row r="14" spans="1:15">
      <c r="B14" s="38">
        <f t="shared" si="0"/>
        <v>1685.7528135064561</v>
      </c>
      <c r="C14" s="39">
        <f t="shared" si="3"/>
        <v>0.60255958607435778</v>
      </c>
      <c r="D14" s="39" t="str">
        <f t="shared" si="1"/>
        <v/>
      </c>
      <c r="E14" s="39">
        <f t="shared" si="2"/>
        <v>0.39744041392564222</v>
      </c>
      <c r="F14" s="39" t="str">
        <f t="shared" si="4"/>
        <v/>
      </c>
      <c r="G14" s="36" t="s">
        <v>4</v>
      </c>
    </row>
    <row r="15" spans="1:15">
      <c r="B15" s="38">
        <f t="shared" si="0"/>
        <v>1839.0030692797702</v>
      </c>
      <c r="C15" s="39">
        <f t="shared" si="3"/>
        <v>0.57543993733715693</v>
      </c>
      <c r="D15" s="39" t="str">
        <f t="shared" si="1"/>
        <v/>
      </c>
      <c r="E15" s="39">
        <f t="shared" si="2"/>
        <v>0.42456006266284296</v>
      </c>
      <c r="F15" s="39" t="str">
        <f t="shared" si="4"/>
        <v/>
      </c>
      <c r="G15" s="38">
        <f>'main sheet'!H6</f>
        <v>3327.787021630616</v>
      </c>
    </row>
    <row r="16" spans="1:15">
      <c r="B16" s="38">
        <f t="shared" si="0"/>
        <v>1992.2533250530844</v>
      </c>
      <c r="C16" s="39">
        <f t="shared" si="3"/>
        <v>0.54954087385762451</v>
      </c>
      <c r="D16" s="39" t="str">
        <f t="shared" si="1"/>
        <v/>
      </c>
      <c r="E16" s="39">
        <f t="shared" si="2"/>
        <v>0.45045912614237549</v>
      </c>
      <c r="F16" s="39" t="str">
        <f t="shared" si="4"/>
        <v/>
      </c>
    </row>
    <row r="17" spans="2:9">
      <c r="B17" s="38">
        <f t="shared" si="0"/>
        <v>2145.5035808263988</v>
      </c>
      <c r="C17" s="39">
        <f t="shared" si="3"/>
        <v>0.52480746024977265</v>
      </c>
      <c r="D17" s="39" t="str">
        <f t="shared" si="1"/>
        <v/>
      </c>
      <c r="E17" s="39">
        <f t="shared" si="2"/>
        <v>0.47519253975022746</v>
      </c>
      <c r="F17" s="39" t="str">
        <f t="shared" si="4"/>
        <v/>
      </c>
    </row>
    <row r="18" spans="2:9">
      <c r="B18" s="38">
        <f t="shared" si="0"/>
        <v>2298.7538365997129</v>
      </c>
      <c r="C18" s="39">
        <f t="shared" si="3"/>
        <v>0.50118723362727235</v>
      </c>
      <c r="D18" s="39" t="str">
        <f t="shared" si="1"/>
        <v/>
      </c>
      <c r="E18" s="39">
        <f t="shared" si="2"/>
        <v>0.49881276637272759</v>
      </c>
      <c r="F18" s="39" t="str">
        <f t="shared" si="4"/>
        <v/>
      </c>
    </row>
    <row r="19" spans="2:9">
      <c r="B19" s="38">
        <f t="shared" si="0"/>
        <v>2452.0040923730271</v>
      </c>
      <c r="C19" s="39">
        <f t="shared" si="3"/>
        <v>0.47863009232263837</v>
      </c>
      <c r="D19" s="39" t="str">
        <f t="shared" si="1"/>
        <v/>
      </c>
      <c r="E19" s="39">
        <f t="shared" si="2"/>
        <v>0.52136990767736169</v>
      </c>
      <c r="F19" s="39" t="str">
        <f t="shared" si="4"/>
        <v/>
      </c>
    </row>
    <row r="20" spans="2:9">
      <c r="B20" s="38">
        <f t="shared" si="0"/>
        <v>2605.2543481463413</v>
      </c>
      <c r="C20" s="39">
        <f t="shared" si="3"/>
        <v>0.45708818961487502</v>
      </c>
      <c r="D20" s="39" t="str">
        <f t="shared" si="1"/>
        <v/>
      </c>
      <c r="E20" s="39">
        <f t="shared" si="2"/>
        <v>0.54291181038512493</v>
      </c>
      <c r="F20" s="39" t="str">
        <f t="shared" si="4"/>
        <v/>
      </c>
      <c r="G20" s="36" t="s">
        <v>17</v>
      </c>
    </row>
    <row r="21" spans="2:9">
      <c r="B21" s="38">
        <f t="shared" si="0"/>
        <v>2758.5046039196554</v>
      </c>
      <c r="C21" s="39">
        <f t="shared" si="3"/>
        <v>0.43651583224016594</v>
      </c>
      <c r="D21" s="39" t="str">
        <f t="shared" si="1"/>
        <v/>
      </c>
      <c r="E21" s="39">
        <f t="shared" si="2"/>
        <v>0.56348416775983401</v>
      </c>
      <c r="F21" s="39" t="str">
        <f t="shared" si="4"/>
        <v/>
      </c>
      <c r="G21" s="36" t="s">
        <v>15</v>
      </c>
      <c r="H21" s="38">
        <f>LOOKUP(1,D3:D203,B3:B203)</f>
        <v>0</v>
      </c>
      <c r="I21" s="41">
        <f>LOOKUP(1,D3:D203,C3:C203)</f>
        <v>1</v>
      </c>
    </row>
    <row r="22" spans="2:9">
      <c r="B22" s="38">
        <f t="shared" si="0"/>
        <v>2911.7548596929696</v>
      </c>
      <c r="C22" s="39">
        <f t="shared" si="3"/>
        <v>0.41686938347033542</v>
      </c>
      <c r="D22" s="39" t="str">
        <f t="shared" si="1"/>
        <v/>
      </c>
      <c r="E22" s="39">
        <f t="shared" si="2"/>
        <v>0.58313061652966458</v>
      </c>
      <c r="F22" s="39" t="str">
        <f t="shared" si="4"/>
        <v/>
      </c>
      <c r="H22" s="38">
        <f>H21</f>
        <v>0</v>
      </c>
      <c r="I22" s="36">
        <v>0</v>
      </c>
    </row>
    <row r="23" spans="2:9">
      <c r="B23" s="38">
        <f t="shared" si="0"/>
        <v>3065.0051154662838</v>
      </c>
      <c r="C23" s="39">
        <f t="shared" si="3"/>
        <v>0.3981071705534972</v>
      </c>
      <c r="D23" s="39" t="str">
        <f t="shared" si="1"/>
        <v/>
      </c>
      <c r="E23" s="39">
        <f t="shared" si="2"/>
        <v>0.60189282944650269</v>
      </c>
      <c r="F23" s="39" t="str">
        <f t="shared" si="4"/>
        <v/>
      </c>
    </row>
    <row r="24" spans="2:9">
      <c r="B24" s="38">
        <f t="shared" si="0"/>
        <v>3218.2553712395979</v>
      </c>
      <c r="C24" s="39">
        <f t="shared" si="3"/>
        <v>0.38018939632056126</v>
      </c>
      <c r="D24" s="39" t="str">
        <f t="shared" si="1"/>
        <v/>
      </c>
      <c r="E24" s="39">
        <f t="shared" si="2"/>
        <v>0.61981060367943874</v>
      </c>
      <c r="F24" s="39" t="str">
        <f t="shared" si="4"/>
        <v/>
      </c>
      <c r="G24" s="36" t="s">
        <v>16</v>
      </c>
      <c r="H24" s="38">
        <f>LOOKUP(1,F3:F203,B3:B203)</f>
        <v>10114.516881038748</v>
      </c>
      <c r="I24" s="41">
        <f>LOOKUP(1,F3:G203,C3:C203)</f>
        <v>4.7863009232263692E-2</v>
      </c>
    </row>
    <row r="25" spans="2:9">
      <c r="B25" s="38">
        <f t="shared" si="0"/>
        <v>3371.5056270129121</v>
      </c>
      <c r="C25" s="39">
        <f t="shared" si="3"/>
        <v>0.36307805477010141</v>
      </c>
      <c r="D25" s="39" t="str">
        <f t="shared" si="1"/>
        <v/>
      </c>
      <c r="E25" s="39">
        <f t="shared" si="2"/>
        <v>0.63692194522989865</v>
      </c>
      <c r="F25" s="39" t="str">
        <f t="shared" si="4"/>
        <v/>
      </c>
      <c r="H25" s="38">
        <f>H24</f>
        <v>10114.516881038748</v>
      </c>
      <c r="I25" s="36">
        <v>0</v>
      </c>
    </row>
    <row r="26" spans="2:9">
      <c r="B26" s="38">
        <f t="shared" si="0"/>
        <v>3524.7558827862263</v>
      </c>
      <c r="C26" s="39">
        <f t="shared" si="3"/>
        <v>0.34673685045253172</v>
      </c>
      <c r="D26" s="39" t="str">
        <f t="shared" si="1"/>
        <v/>
      </c>
      <c r="E26" s="39">
        <f t="shared" si="2"/>
        <v>0.65326314954746834</v>
      </c>
      <c r="F26" s="39" t="str">
        <f t="shared" si="4"/>
        <v/>
      </c>
    </row>
    <row r="27" spans="2:9">
      <c r="B27" s="38">
        <f t="shared" si="0"/>
        <v>3678.0061385595404</v>
      </c>
      <c r="C27" s="39">
        <f t="shared" si="3"/>
        <v>0.33113112148259116</v>
      </c>
      <c r="D27" s="39" t="str">
        <f t="shared" si="1"/>
        <v/>
      </c>
      <c r="E27" s="39">
        <f t="shared" si="2"/>
        <v>0.66886887851740884</v>
      </c>
      <c r="F27" s="39" t="str">
        <f t="shared" si="4"/>
        <v/>
      </c>
    </row>
    <row r="28" spans="2:9">
      <c r="B28" s="38">
        <f t="shared" si="0"/>
        <v>3831.2563943328546</v>
      </c>
      <c r="C28" s="39">
        <f t="shared" si="3"/>
        <v>0.31622776601683794</v>
      </c>
      <c r="D28" s="39" t="str">
        <f t="shared" si="1"/>
        <v/>
      </c>
      <c r="E28" s="39">
        <f t="shared" si="2"/>
        <v>0.683772233983162</v>
      </c>
      <c r="F28" s="39" t="str">
        <f t="shared" si="4"/>
        <v/>
      </c>
    </row>
    <row r="29" spans="2:9">
      <c r="B29" s="38">
        <f t="shared" si="0"/>
        <v>3984.5066501061688</v>
      </c>
      <c r="C29" s="39">
        <f t="shared" si="3"/>
        <v>0.30199517204020165</v>
      </c>
      <c r="D29" s="39" t="str">
        <f t="shared" si="1"/>
        <v/>
      </c>
      <c r="E29" s="39">
        <f t="shared" si="2"/>
        <v>0.69800482795979835</v>
      </c>
      <c r="F29" s="39" t="str">
        <f t="shared" si="4"/>
        <v/>
      </c>
    </row>
    <row r="30" spans="2:9">
      <c r="B30" s="38">
        <f t="shared" si="0"/>
        <v>4137.7569058794834</v>
      </c>
      <c r="C30" s="39">
        <f t="shared" si="3"/>
        <v>0.28840315031266062</v>
      </c>
      <c r="D30" s="39" t="str">
        <f t="shared" si="1"/>
        <v/>
      </c>
      <c r="E30" s="39">
        <f t="shared" si="2"/>
        <v>0.71159684968733938</v>
      </c>
      <c r="F30" s="39" t="str">
        <f t="shared" si="4"/>
        <v/>
      </c>
    </row>
    <row r="31" spans="2:9">
      <c r="B31" s="38">
        <f t="shared" si="0"/>
        <v>4291.0071616527975</v>
      </c>
      <c r="C31" s="39">
        <f t="shared" si="3"/>
        <v>0.27542287033381663</v>
      </c>
      <c r="D31" s="39" t="str">
        <f t="shared" si="1"/>
        <v/>
      </c>
      <c r="E31" s="39">
        <f t="shared" si="2"/>
        <v>0.72457712966618337</v>
      </c>
      <c r="F31" s="39" t="str">
        <f t="shared" si="4"/>
        <v/>
      </c>
    </row>
    <row r="32" spans="2:9">
      <c r="B32" s="38">
        <f t="shared" si="0"/>
        <v>4444.2574174261117</v>
      </c>
      <c r="C32" s="39">
        <f t="shared" si="3"/>
        <v>0.2630267991895382</v>
      </c>
      <c r="D32" s="39" t="str">
        <f t="shared" si="1"/>
        <v/>
      </c>
      <c r="E32" s="39">
        <f t="shared" si="2"/>
        <v>0.7369732008104618</v>
      </c>
      <c r="F32" s="39" t="str">
        <f t="shared" si="4"/>
        <v/>
      </c>
    </row>
    <row r="33" spans="2:6">
      <c r="B33" s="38">
        <f t="shared" si="0"/>
        <v>4597.5076731994259</v>
      </c>
      <c r="C33" s="39">
        <f t="shared" si="3"/>
        <v>0.25118864315095807</v>
      </c>
      <c r="D33" s="39" t="str">
        <f t="shared" si="1"/>
        <v/>
      </c>
      <c r="E33" s="39">
        <f t="shared" si="2"/>
        <v>0.74881135684904199</v>
      </c>
      <c r="F33" s="39" t="str">
        <f t="shared" si="4"/>
        <v/>
      </c>
    </row>
    <row r="34" spans="2:6">
      <c r="B34" s="38">
        <f t="shared" si="0"/>
        <v>4750.75792897274</v>
      </c>
      <c r="C34" s="39">
        <f t="shared" si="3"/>
        <v>0.23988329190194904</v>
      </c>
      <c r="D34" s="39" t="str">
        <f t="shared" si="1"/>
        <v/>
      </c>
      <c r="E34" s="39">
        <f t="shared" si="2"/>
        <v>0.76011670809805088</v>
      </c>
      <c r="F34" s="39" t="str">
        <f t="shared" si="4"/>
        <v/>
      </c>
    </row>
    <row r="35" spans="2:6">
      <c r="B35" s="38">
        <f t="shared" si="0"/>
        <v>4904.0081847460542</v>
      </c>
      <c r="C35" s="39">
        <f t="shared" si="3"/>
        <v>0.22908676527677735</v>
      </c>
      <c r="D35" s="39" t="str">
        <f t="shared" si="1"/>
        <v/>
      </c>
      <c r="E35" s="39">
        <f t="shared" si="2"/>
        <v>0.77091323472322271</v>
      </c>
      <c r="F35" s="39" t="str">
        <f t="shared" si="4"/>
        <v/>
      </c>
    </row>
    <row r="36" spans="2:6">
      <c r="B36" s="38">
        <f t="shared" si="0"/>
        <v>5057.2584405193684</v>
      </c>
      <c r="C36" s="39">
        <f t="shared" si="3"/>
        <v>0.21877616239495531</v>
      </c>
      <c r="D36" s="39" t="str">
        <f t="shared" si="1"/>
        <v/>
      </c>
      <c r="E36" s="39">
        <f t="shared" si="2"/>
        <v>0.78122383760504466</v>
      </c>
      <c r="F36" s="39" t="str">
        <f t="shared" si="4"/>
        <v/>
      </c>
    </row>
    <row r="37" spans="2:6">
      <c r="B37" s="38">
        <f t="shared" si="0"/>
        <v>5210.5086962926825</v>
      </c>
      <c r="C37" s="39">
        <f t="shared" si="3"/>
        <v>0.20892961308540392</v>
      </c>
      <c r="D37" s="39" t="str">
        <f t="shared" si="1"/>
        <v/>
      </c>
      <c r="E37" s="39">
        <f t="shared" si="2"/>
        <v>0.79107038691459608</v>
      </c>
      <c r="F37" s="39" t="str">
        <f t="shared" si="4"/>
        <v/>
      </c>
    </row>
    <row r="38" spans="2:6">
      <c r="B38" s="38">
        <f t="shared" si="0"/>
        <v>5363.7589520659967</v>
      </c>
      <c r="C38" s="39">
        <f t="shared" si="3"/>
        <v>0.19952623149688795</v>
      </c>
      <c r="D38" s="39" t="str">
        <f t="shared" si="1"/>
        <v/>
      </c>
      <c r="E38" s="39">
        <f t="shared" si="2"/>
        <v>0.80047376850311203</v>
      </c>
      <c r="F38" s="39" t="str">
        <f t="shared" si="4"/>
        <v/>
      </c>
    </row>
    <row r="39" spans="2:6">
      <c r="B39" s="38">
        <f t="shared" si="0"/>
        <v>5517.0092078393109</v>
      </c>
      <c r="C39" s="39">
        <f t="shared" si="3"/>
        <v>0.19054607179632471</v>
      </c>
      <c r="D39" s="39" t="str">
        <f t="shared" si="1"/>
        <v/>
      </c>
      <c r="E39" s="39">
        <f t="shared" si="2"/>
        <v>0.80945392820367523</v>
      </c>
      <c r="F39" s="39" t="str">
        <f t="shared" si="4"/>
        <v/>
      </c>
    </row>
    <row r="40" spans="2:6">
      <c r="B40" s="38">
        <f t="shared" si="0"/>
        <v>5670.259463612625</v>
      </c>
      <c r="C40" s="39">
        <f t="shared" si="3"/>
        <v>0.18197008586099839</v>
      </c>
      <c r="D40" s="39" t="str">
        <f t="shared" si="1"/>
        <v/>
      </c>
      <c r="E40" s="39">
        <f t="shared" si="2"/>
        <v>0.81802991413900161</v>
      </c>
      <c r="F40" s="39" t="str">
        <f t="shared" si="4"/>
        <v/>
      </c>
    </row>
    <row r="41" spans="2:6">
      <c r="B41" s="38">
        <f t="shared" si="0"/>
        <v>5823.5097193859392</v>
      </c>
      <c r="C41" s="39">
        <f t="shared" si="3"/>
        <v>0.17378008287493757</v>
      </c>
      <c r="D41" s="39" t="str">
        <f t="shared" si="1"/>
        <v/>
      </c>
      <c r="E41" s="39">
        <f t="shared" si="2"/>
        <v>0.82621991712506238</v>
      </c>
      <c r="F41" s="39" t="str">
        <f t="shared" si="4"/>
        <v/>
      </c>
    </row>
    <row r="42" spans="2:6">
      <c r="B42" s="38">
        <f t="shared" si="0"/>
        <v>5976.7599751592534</v>
      </c>
      <c r="C42" s="39">
        <f t="shared" si="3"/>
        <v>0.16595869074375608</v>
      </c>
      <c r="D42" s="39" t="str">
        <f t="shared" si="1"/>
        <v/>
      </c>
      <c r="E42" s="39">
        <f t="shared" si="2"/>
        <v>0.83404130925624398</v>
      </c>
      <c r="F42" s="39" t="str">
        <f t="shared" si="4"/>
        <v/>
      </c>
    </row>
    <row r="43" spans="2:6">
      <c r="B43" s="38">
        <f t="shared" si="0"/>
        <v>6130.0102309325675</v>
      </c>
      <c r="C43" s="39">
        <f t="shared" si="3"/>
        <v>0.15848931924611137</v>
      </c>
      <c r="D43" s="39" t="str">
        <f t="shared" si="1"/>
        <v/>
      </c>
      <c r="E43" s="39">
        <f t="shared" si="2"/>
        <v>0.84151068075388857</v>
      </c>
      <c r="F43" s="39" t="str">
        <f t="shared" si="4"/>
        <v/>
      </c>
    </row>
    <row r="44" spans="2:6">
      <c r="B44" s="38">
        <f t="shared" si="0"/>
        <v>6283.2604867058817</v>
      </c>
      <c r="C44" s="39">
        <f t="shared" si="3"/>
        <v>0.15135612484362085</v>
      </c>
      <c r="D44" s="39" t="str">
        <f t="shared" si="1"/>
        <v/>
      </c>
      <c r="E44" s="39">
        <f t="shared" si="2"/>
        <v>0.84864387515637918</v>
      </c>
      <c r="F44" s="39" t="str">
        <f t="shared" si="4"/>
        <v/>
      </c>
    </row>
    <row r="45" spans="2:6">
      <c r="B45" s="38">
        <f t="shared" si="0"/>
        <v>6436.5107424791959</v>
      </c>
      <c r="C45" s="39">
        <f t="shared" si="3"/>
        <v>0.14454397707459277</v>
      </c>
      <c r="D45" s="39" t="str">
        <f t="shared" si="1"/>
        <v/>
      </c>
      <c r="E45" s="39">
        <f t="shared" si="2"/>
        <v>0.85545602292540723</v>
      </c>
      <c r="F45" s="39" t="str">
        <f t="shared" si="4"/>
        <v/>
      </c>
    </row>
    <row r="46" spans="2:6">
      <c r="B46" s="38">
        <f t="shared" si="0"/>
        <v>6589.76099825251</v>
      </c>
      <c r="C46" s="39">
        <f t="shared" si="3"/>
        <v>0.13803842646028849</v>
      </c>
      <c r="D46" s="39" t="str">
        <f t="shared" si="1"/>
        <v/>
      </c>
      <c r="E46" s="39">
        <f t="shared" si="2"/>
        <v>0.86196157353971148</v>
      </c>
      <c r="F46" s="39" t="str">
        <f t="shared" si="4"/>
        <v/>
      </c>
    </row>
    <row r="47" spans="2:6">
      <c r="B47" s="38">
        <f t="shared" si="0"/>
        <v>6743.0112540258242</v>
      </c>
      <c r="C47" s="39">
        <f t="shared" si="3"/>
        <v>0.13182567385564073</v>
      </c>
      <c r="D47" s="39" t="str">
        <f t="shared" si="1"/>
        <v/>
      </c>
      <c r="E47" s="39">
        <f t="shared" si="2"/>
        <v>0.8681743261443593</v>
      </c>
      <c r="F47" s="39" t="str">
        <f t="shared" si="4"/>
        <v/>
      </c>
    </row>
    <row r="48" spans="2:6">
      <c r="B48" s="38">
        <f t="shared" si="0"/>
        <v>6896.2615097991384</v>
      </c>
      <c r="C48" s="39">
        <f t="shared" si="3"/>
        <v>0.12589254117941676</v>
      </c>
      <c r="D48" s="39" t="str">
        <f t="shared" si="1"/>
        <v/>
      </c>
      <c r="E48" s="39">
        <f t="shared" si="2"/>
        <v>0.87410745882058327</v>
      </c>
      <c r="F48" s="39" t="str">
        <f t="shared" si="4"/>
        <v/>
      </c>
    </row>
    <row r="49" spans="2:6">
      <c r="B49" s="38">
        <f t="shared" si="0"/>
        <v>7049.5117655724525</v>
      </c>
      <c r="C49" s="39">
        <f t="shared" si="3"/>
        <v>0.12022644346174133</v>
      </c>
      <c r="D49" s="39" t="str">
        <f t="shared" si="1"/>
        <v/>
      </c>
      <c r="E49" s="39">
        <f t="shared" si="2"/>
        <v>0.87977355653825873</v>
      </c>
      <c r="F49" s="39" t="str">
        <f t="shared" si="4"/>
        <v/>
      </c>
    </row>
    <row r="50" spans="2:6">
      <c r="B50" s="38">
        <f t="shared" si="0"/>
        <v>7202.7620213457667</v>
      </c>
      <c r="C50" s="39">
        <f t="shared" si="3"/>
        <v>0.11481536214968829</v>
      </c>
      <c r="D50" s="39" t="str">
        <f t="shared" si="1"/>
        <v/>
      </c>
      <c r="E50" s="39">
        <f t="shared" si="2"/>
        <v>0.88518463785031176</v>
      </c>
      <c r="F50" s="39" t="str">
        <f t="shared" si="4"/>
        <v/>
      </c>
    </row>
    <row r="51" spans="2:6">
      <c r="B51" s="38">
        <f t="shared" si="0"/>
        <v>7356.0122771190809</v>
      </c>
      <c r="C51" s="39">
        <f t="shared" si="3"/>
        <v>0.10964781961431853</v>
      </c>
      <c r="D51" s="39" t="str">
        <f t="shared" si="1"/>
        <v/>
      </c>
      <c r="E51" s="39">
        <f t="shared" si="2"/>
        <v>0.89035218038568142</v>
      </c>
      <c r="F51" s="39" t="str">
        <f t="shared" si="4"/>
        <v/>
      </c>
    </row>
    <row r="52" spans="2:6">
      <c r="B52" s="38">
        <f t="shared" si="0"/>
        <v>7509.262532892395</v>
      </c>
      <c r="C52" s="39">
        <f t="shared" si="3"/>
        <v>0.10471285480508999</v>
      </c>
      <c r="D52" s="39" t="str">
        <f t="shared" si="1"/>
        <v/>
      </c>
      <c r="E52" s="39">
        <f t="shared" si="2"/>
        <v>0.89528714519491004</v>
      </c>
      <c r="F52" s="39" t="str">
        <f t="shared" si="4"/>
        <v/>
      </c>
    </row>
    <row r="53" spans="2:6">
      <c r="B53" s="38">
        <f t="shared" si="0"/>
        <v>7662.5127886657092</v>
      </c>
      <c r="C53" s="39">
        <f t="shared" si="3"/>
        <v>0.10000000000000003</v>
      </c>
      <c r="D53" s="39" t="str">
        <f t="shared" si="1"/>
        <v/>
      </c>
      <c r="E53" s="39">
        <f t="shared" si="2"/>
        <v>0.9</v>
      </c>
      <c r="F53" s="39" t="str">
        <f t="shared" si="4"/>
        <v/>
      </c>
    </row>
    <row r="54" spans="2:6">
      <c r="B54" s="38">
        <f t="shared" si="0"/>
        <v>7815.7630444390234</v>
      </c>
      <c r="C54" s="39">
        <f t="shared" si="3"/>
        <v>9.549925860214363E-2</v>
      </c>
      <c r="D54" s="39" t="str">
        <f t="shared" si="1"/>
        <v/>
      </c>
      <c r="E54" s="39">
        <f t="shared" si="2"/>
        <v>0.90450074139785641</v>
      </c>
      <c r="F54" s="39" t="str">
        <f t="shared" si="4"/>
        <v/>
      </c>
    </row>
    <row r="55" spans="2:6">
      <c r="B55" s="38">
        <f t="shared" si="0"/>
        <v>7969.0133002123375</v>
      </c>
      <c r="C55" s="39">
        <f t="shared" si="3"/>
        <v>9.1201083935590996E-2</v>
      </c>
      <c r="D55" s="39" t="str">
        <f t="shared" si="1"/>
        <v/>
      </c>
      <c r="E55" s="39">
        <f t="shared" si="2"/>
        <v>0.90879891606440899</v>
      </c>
      <c r="F55" s="39" t="str">
        <f t="shared" si="4"/>
        <v/>
      </c>
    </row>
    <row r="56" spans="2:6">
      <c r="B56" s="38">
        <f t="shared" si="0"/>
        <v>8122.2635559856517</v>
      </c>
      <c r="C56" s="39">
        <f t="shared" si="3"/>
        <v>8.7096358995608081E-2</v>
      </c>
      <c r="D56" s="39" t="str">
        <f t="shared" si="1"/>
        <v/>
      </c>
      <c r="E56" s="39">
        <f t="shared" si="2"/>
        <v>0.91290364100439192</v>
      </c>
      <c r="F56" s="39" t="str">
        <f t="shared" si="4"/>
        <v/>
      </c>
    </row>
    <row r="57" spans="2:6">
      <c r="B57" s="38">
        <f t="shared" si="0"/>
        <v>8275.5138117589668</v>
      </c>
      <c r="C57" s="39">
        <f t="shared" si="3"/>
        <v>8.3176377110267111E-2</v>
      </c>
      <c r="D57" s="39" t="str">
        <f t="shared" si="1"/>
        <v/>
      </c>
      <c r="E57" s="39">
        <f t="shared" si="2"/>
        <v>0.91682362288973285</v>
      </c>
      <c r="F57" s="39" t="str">
        <f t="shared" si="4"/>
        <v/>
      </c>
    </row>
    <row r="58" spans="2:6">
      <c r="B58" s="38">
        <f t="shared" si="0"/>
        <v>8428.7640675322818</v>
      </c>
      <c r="C58" s="39">
        <f t="shared" si="3"/>
        <v>7.9432823472428138E-2</v>
      </c>
      <c r="D58" s="39" t="str">
        <f t="shared" si="1"/>
        <v/>
      </c>
      <c r="E58" s="39">
        <f t="shared" si="2"/>
        <v>0.92056717652757181</v>
      </c>
      <c r="F58" s="39" t="str">
        <f t="shared" si="4"/>
        <v/>
      </c>
    </row>
    <row r="59" spans="2:6">
      <c r="B59" s="38">
        <f t="shared" si="0"/>
        <v>8582.0143233055969</v>
      </c>
      <c r="C59" s="39">
        <f t="shared" si="3"/>
        <v>7.5857757502918344E-2</v>
      </c>
      <c r="D59" s="39" t="str">
        <f t="shared" si="1"/>
        <v/>
      </c>
      <c r="E59" s="39">
        <f t="shared" si="2"/>
        <v>0.92414224249708166</v>
      </c>
      <c r="F59" s="39" t="str">
        <f t="shared" si="4"/>
        <v/>
      </c>
    </row>
    <row r="60" spans="2:6">
      <c r="B60" s="38">
        <f t="shared" si="0"/>
        <v>8735.264579078912</v>
      </c>
      <c r="C60" s="39">
        <f t="shared" si="3"/>
        <v>7.2443596007498959E-2</v>
      </c>
      <c r="D60" s="39" t="str">
        <f t="shared" si="1"/>
        <v/>
      </c>
      <c r="E60" s="39">
        <f t="shared" si="2"/>
        <v>0.92755640399250106</v>
      </c>
      <c r="F60" s="39" t="str">
        <f t="shared" si="4"/>
        <v/>
      </c>
    </row>
    <row r="61" spans="2:6">
      <c r="B61" s="38">
        <f t="shared" si="0"/>
        <v>8888.5148348522271</v>
      </c>
      <c r="C61" s="39">
        <f t="shared" si="3"/>
        <v>6.9183097091893589E-2</v>
      </c>
      <c r="D61" s="39" t="str">
        <f t="shared" si="1"/>
        <v/>
      </c>
      <c r="E61" s="39">
        <f t="shared" si="2"/>
        <v>0.93081690290810637</v>
      </c>
      <c r="F61" s="39" t="str">
        <f t="shared" si="4"/>
        <v/>
      </c>
    </row>
    <row r="62" spans="2:6">
      <c r="B62" s="38">
        <f t="shared" si="0"/>
        <v>9041.7650906255421</v>
      </c>
      <c r="C62" s="39">
        <f t="shared" si="3"/>
        <v>6.6069344800759516E-2</v>
      </c>
      <c r="D62" s="39" t="str">
        <f t="shared" si="1"/>
        <v/>
      </c>
      <c r="E62" s="39">
        <f t="shared" si="2"/>
        <v>0.93393065519924046</v>
      </c>
      <c r="F62" s="39" t="str">
        <f t="shared" si="4"/>
        <v/>
      </c>
    </row>
    <row r="63" spans="2:6">
      <c r="B63" s="38">
        <f t="shared" si="0"/>
        <v>9195.0153463988572</v>
      </c>
      <c r="C63" s="39">
        <f t="shared" si="3"/>
        <v>6.3095734448019233E-2</v>
      </c>
      <c r="D63" s="39" t="str">
        <f t="shared" si="1"/>
        <v/>
      </c>
      <c r="E63" s="39">
        <f t="shared" si="2"/>
        <v>0.93690426555198081</v>
      </c>
      <c r="F63" s="39" t="str">
        <f t="shared" si="4"/>
        <v/>
      </c>
    </row>
    <row r="64" spans="2:6">
      <c r="B64" s="38">
        <f t="shared" si="0"/>
        <v>9348.2656021721723</v>
      </c>
      <c r="C64" s="39">
        <f t="shared" si="3"/>
        <v>6.025595860743567E-2</v>
      </c>
      <c r="D64" s="39" t="str">
        <f t="shared" si="1"/>
        <v/>
      </c>
      <c r="E64" s="39">
        <f t="shared" si="2"/>
        <v>0.93974404139256429</v>
      </c>
      <c r="F64" s="39" t="str">
        <f t="shared" si="4"/>
        <v/>
      </c>
    </row>
    <row r="65" spans="2:6">
      <c r="B65" s="38">
        <f t="shared" si="0"/>
        <v>9501.5158579454874</v>
      </c>
      <c r="C65" s="39">
        <f t="shared" si="3"/>
        <v>5.7543993733715583E-2</v>
      </c>
      <c r="D65" s="39" t="str">
        <f t="shared" si="1"/>
        <v/>
      </c>
      <c r="E65" s="39">
        <f t="shared" si="2"/>
        <v>0.94245600626628445</v>
      </c>
      <c r="F65" s="39" t="str">
        <f t="shared" si="4"/>
        <v/>
      </c>
    </row>
    <row r="66" spans="2:6">
      <c r="B66" s="38">
        <f t="shared" si="0"/>
        <v>9654.7661137188024</v>
      </c>
      <c r="C66" s="39">
        <f t="shared" si="3"/>
        <v>5.4954087385762337E-2</v>
      </c>
      <c r="D66" s="39" t="str">
        <f t="shared" si="1"/>
        <v/>
      </c>
      <c r="E66" s="39">
        <f t="shared" si="2"/>
        <v>0.94504591261423765</v>
      </c>
      <c r="F66" s="39" t="str">
        <f t="shared" si="4"/>
        <v/>
      </c>
    </row>
    <row r="67" spans="2:6">
      <c r="B67" s="38">
        <f t="shared" si="0"/>
        <v>9808.0163694921175</v>
      </c>
      <c r="C67" s="39">
        <f t="shared" si="3"/>
        <v>5.2480746024977133E-2</v>
      </c>
      <c r="D67" s="39" t="str">
        <f t="shared" si="1"/>
        <v/>
      </c>
      <c r="E67" s="39">
        <f t="shared" si="2"/>
        <v>0.9475192539750229</v>
      </c>
      <c r="F67" s="39" t="str">
        <f t="shared" si="4"/>
        <v/>
      </c>
    </row>
    <row r="68" spans="2:6">
      <c r="B68" s="38">
        <f t="shared" ref="B68:B131" si="5">B67+$B$1</f>
        <v>9961.2666252654326</v>
      </c>
      <c r="C68" s="39">
        <f t="shared" si="3"/>
        <v>5.0118723362727095E-2</v>
      </c>
      <c r="D68" s="39" t="str">
        <f t="shared" ref="D68:D131" si="6">IF(C68=MAX($C$3:$C$203),1,"")</f>
        <v/>
      </c>
      <c r="E68" s="39">
        <f t="shared" ref="E68:E131" si="7">GAMMADIST(B68/$G$15,$G$13,1,TRUE)</f>
        <v>0.94988127663727295</v>
      </c>
      <c r="F68" s="39" t="str">
        <f t="shared" si="4"/>
        <v/>
      </c>
    </row>
    <row r="69" spans="2:6">
      <c r="B69" s="38">
        <f t="shared" si="5"/>
        <v>10114.516881038748</v>
      </c>
      <c r="C69" s="39">
        <f t="shared" ref="C69:C132" si="8">GAMMADIST(B69/$G$15,$G$13,1,FALSE)</f>
        <v>4.7863009232263692E-2</v>
      </c>
      <c r="D69" s="39" t="str">
        <f t="shared" si="6"/>
        <v/>
      </c>
      <c r="E69" s="39">
        <f t="shared" si="7"/>
        <v>0.95213699076773628</v>
      </c>
      <c r="F69" s="39">
        <f t="shared" ref="F69:F132" si="9">IF(E68&lt;0.95,IF(E69&gt;0.95,1,""),"")</f>
        <v>1</v>
      </c>
    </row>
    <row r="70" spans="2:6">
      <c r="B70" s="38">
        <f t="shared" si="5"/>
        <v>10267.767136812063</v>
      </c>
      <c r="C70" s="39">
        <f t="shared" si="8"/>
        <v>4.570881896148736E-2</v>
      </c>
      <c r="D70" s="39" t="str">
        <f t="shared" si="6"/>
        <v/>
      </c>
      <c r="E70" s="39">
        <f t="shared" si="7"/>
        <v>0.95429118103851263</v>
      </c>
      <c r="F70" s="39" t="str">
        <f t="shared" si="9"/>
        <v/>
      </c>
    </row>
    <row r="71" spans="2:6">
      <c r="B71" s="38">
        <f t="shared" si="5"/>
        <v>10421.017392585378</v>
      </c>
      <c r="C71" s="39">
        <f t="shared" si="8"/>
        <v>4.3651583224016452E-2</v>
      </c>
      <c r="D71" s="39" t="str">
        <f t="shared" si="6"/>
        <v/>
      </c>
      <c r="E71" s="39">
        <f t="shared" si="7"/>
        <v>0.95634841677598359</v>
      </c>
      <c r="F71" s="39" t="str">
        <f t="shared" si="9"/>
        <v/>
      </c>
    </row>
    <row r="72" spans="2:6">
      <c r="B72" s="38">
        <f t="shared" si="5"/>
        <v>10574.267648358693</v>
      </c>
      <c r="C72" s="39">
        <f t="shared" si="8"/>
        <v>4.1686938347033388E-2</v>
      </c>
      <c r="D72" s="39" t="str">
        <f t="shared" si="6"/>
        <v/>
      </c>
      <c r="E72" s="39">
        <f t="shared" si="7"/>
        <v>0.95831306165296659</v>
      </c>
      <c r="F72" s="39" t="str">
        <f t="shared" si="9"/>
        <v/>
      </c>
    </row>
    <row r="73" spans="2:6">
      <c r="B73" s="38">
        <f t="shared" si="5"/>
        <v>10727.517904132008</v>
      </c>
      <c r="C73" s="39">
        <f t="shared" si="8"/>
        <v>3.9810717055349568E-2</v>
      </c>
      <c r="D73" s="39" t="str">
        <f t="shared" si="6"/>
        <v/>
      </c>
      <c r="E73" s="39">
        <f t="shared" si="7"/>
        <v>0.96018928294465045</v>
      </c>
      <c r="F73" s="39" t="str">
        <f t="shared" si="9"/>
        <v/>
      </c>
    </row>
    <row r="74" spans="2:6">
      <c r="B74" s="38">
        <f t="shared" si="5"/>
        <v>10880.768159905323</v>
      </c>
      <c r="C74" s="39">
        <f t="shared" si="8"/>
        <v>3.8018939632055965E-2</v>
      </c>
      <c r="D74" s="39" t="str">
        <f t="shared" si="6"/>
        <v/>
      </c>
      <c r="E74" s="39">
        <f t="shared" si="7"/>
        <v>0.96198106036794406</v>
      </c>
      <c r="F74" s="39" t="str">
        <f t="shared" si="9"/>
        <v/>
      </c>
    </row>
    <row r="75" spans="2:6">
      <c r="B75" s="38">
        <f t="shared" si="5"/>
        <v>11034.018415678638</v>
      </c>
      <c r="C75" s="39">
        <f t="shared" si="8"/>
        <v>3.6307805477009972E-2</v>
      </c>
      <c r="D75" s="39" t="str">
        <f t="shared" si="6"/>
        <v/>
      </c>
      <c r="E75" s="39">
        <f t="shared" si="7"/>
        <v>0.96369219452299004</v>
      </c>
      <c r="F75" s="39" t="str">
        <f t="shared" si="9"/>
        <v/>
      </c>
    </row>
    <row r="76" spans="2:6">
      <c r="B76" s="38">
        <f t="shared" si="5"/>
        <v>11187.268671451953</v>
      </c>
      <c r="C76" s="39">
        <f t="shared" si="8"/>
        <v>3.4673685045252998E-2</v>
      </c>
      <c r="D76" s="39" t="str">
        <f t="shared" si="6"/>
        <v/>
      </c>
      <c r="E76" s="39">
        <f t="shared" si="7"/>
        <v>0.96532631495474697</v>
      </c>
      <c r="F76" s="39" t="str">
        <f t="shared" si="9"/>
        <v/>
      </c>
    </row>
    <row r="77" spans="2:6">
      <c r="B77" s="38">
        <f t="shared" si="5"/>
        <v>11340.518927225268</v>
      </c>
      <c r="C77" s="39">
        <f t="shared" si="8"/>
        <v>3.311311214825894E-2</v>
      </c>
      <c r="D77" s="39" t="str">
        <f t="shared" si="6"/>
        <v/>
      </c>
      <c r="E77" s="39">
        <f t="shared" si="7"/>
        <v>0.96688688785174104</v>
      </c>
      <c r="F77" s="39" t="str">
        <f t="shared" si="9"/>
        <v/>
      </c>
    </row>
    <row r="78" spans="2:6">
      <c r="B78" s="38">
        <f t="shared" si="5"/>
        <v>11493.769182998583</v>
      </c>
      <c r="C78" s="39">
        <f t="shared" si="8"/>
        <v>3.1622776601683625E-2</v>
      </c>
      <c r="D78" s="39" t="str">
        <f t="shared" si="6"/>
        <v/>
      </c>
      <c r="E78" s="39">
        <f t="shared" si="7"/>
        <v>0.96837722339831633</v>
      </c>
      <c r="F78" s="39" t="str">
        <f t="shared" si="9"/>
        <v/>
      </c>
    </row>
    <row r="79" spans="2:6">
      <c r="B79" s="38">
        <f t="shared" si="5"/>
        <v>11647.019438771898</v>
      </c>
      <c r="C79" s="39">
        <f t="shared" si="8"/>
        <v>3.0199517204019997E-2</v>
      </c>
      <c r="D79" s="39" t="str">
        <f t="shared" si="6"/>
        <v/>
      </c>
      <c r="E79" s="39">
        <f t="shared" si="7"/>
        <v>0.96980048279597997</v>
      </c>
      <c r="F79" s="39" t="str">
        <f t="shared" si="9"/>
        <v/>
      </c>
    </row>
    <row r="80" spans="2:6">
      <c r="B80" s="38">
        <f t="shared" si="5"/>
        <v>11800.269694545213</v>
      </c>
      <c r="C80" s="39">
        <f t="shared" si="8"/>
        <v>2.8840315031265894E-2</v>
      </c>
      <c r="D80" s="39" t="str">
        <f t="shared" si="6"/>
        <v/>
      </c>
      <c r="E80" s="39">
        <f t="shared" si="7"/>
        <v>0.97115968496873406</v>
      </c>
      <c r="F80" s="39" t="str">
        <f t="shared" si="9"/>
        <v/>
      </c>
    </row>
    <row r="81" spans="2:6">
      <c r="B81" s="38">
        <f t="shared" si="5"/>
        <v>11953.519950318529</v>
      </c>
      <c r="C81" s="39">
        <f t="shared" si="8"/>
        <v>2.7542287033381487E-2</v>
      </c>
      <c r="D81" s="39" t="str">
        <f t="shared" si="6"/>
        <v/>
      </c>
      <c r="E81" s="39">
        <f t="shared" si="7"/>
        <v>0.97245771296661854</v>
      </c>
      <c r="F81" s="39" t="str">
        <f t="shared" si="9"/>
        <v/>
      </c>
    </row>
    <row r="82" spans="2:6">
      <c r="B82" s="38">
        <f t="shared" si="5"/>
        <v>12106.770206091844</v>
      </c>
      <c r="C82" s="39">
        <f t="shared" si="8"/>
        <v>2.6302679918953645E-2</v>
      </c>
      <c r="D82" s="39" t="str">
        <f t="shared" si="6"/>
        <v/>
      </c>
      <c r="E82" s="39">
        <f t="shared" si="7"/>
        <v>0.97369732008104637</v>
      </c>
      <c r="F82" s="39" t="str">
        <f t="shared" si="9"/>
        <v/>
      </c>
    </row>
    <row r="83" spans="2:6">
      <c r="B83" s="38">
        <f t="shared" si="5"/>
        <v>12260.020461865159</v>
      </c>
      <c r="C83" s="39">
        <f t="shared" si="8"/>
        <v>2.5118864315095628E-2</v>
      </c>
      <c r="D83" s="39" t="str">
        <f t="shared" si="6"/>
        <v/>
      </c>
      <c r="E83" s="39">
        <f t="shared" si="7"/>
        <v>0.97488113568490442</v>
      </c>
      <c r="F83" s="39" t="str">
        <f t="shared" si="9"/>
        <v/>
      </c>
    </row>
    <row r="84" spans="2:6">
      <c r="B84" s="38">
        <f t="shared" si="5"/>
        <v>12413.270717638474</v>
      </c>
      <c r="C84" s="39">
        <f t="shared" si="8"/>
        <v>2.3988329190194734E-2</v>
      </c>
      <c r="D84" s="39" t="str">
        <f t="shared" si="6"/>
        <v/>
      </c>
      <c r="E84" s="39">
        <f t="shared" si="7"/>
        <v>0.97601167080980522</v>
      </c>
      <c r="F84" s="39" t="str">
        <f t="shared" si="9"/>
        <v/>
      </c>
    </row>
    <row r="85" spans="2:6">
      <c r="B85" s="38">
        <f t="shared" si="5"/>
        <v>12566.520973411789</v>
      </c>
      <c r="C85" s="39">
        <f t="shared" si="8"/>
        <v>2.2908676527677564E-2</v>
      </c>
      <c r="D85" s="39" t="str">
        <f t="shared" si="6"/>
        <v/>
      </c>
      <c r="E85" s="39">
        <f t="shared" si="7"/>
        <v>0.97709132347232242</v>
      </c>
      <c r="F85" s="39" t="str">
        <f t="shared" si="9"/>
        <v/>
      </c>
    </row>
    <row r="86" spans="2:6">
      <c r="B86" s="38">
        <f t="shared" si="5"/>
        <v>12719.771229185104</v>
      </c>
      <c r="C86" s="39">
        <f t="shared" si="8"/>
        <v>2.1877616239495353E-2</v>
      </c>
      <c r="D86" s="39" t="str">
        <f t="shared" si="6"/>
        <v/>
      </c>
      <c r="E86" s="39">
        <f t="shared" si="7"/>
        <v>0.97812238376050464</v>
      </c>
      <c r="F86" s="39" t="str">
        <f t="shared" si="9"/>
        <v/>
      </c>
    </row>
    <row r="87" spans="2:6">
      <c r="B87" s="38">
        <f t="shared" si="5"/>
        <v>12873.021484958419</v>
      </c>
      <c r="C87" s="39">
        <f t="shared" si="8"/>
        <v>2.089296130854023E-2</v>
      </c>
      <c r="D87" s="39" t="str">
        <f t="shared" si="6"/>
        <v/>
      </c>
      <c r="E87" s="39">
        <f t="shared" si="7"/>
        <v>0.97910703869145976</v>
      </c>
      <c r="F87" s="39" t="str">
        <f t="shared" si="9"/>
        <v/>
      </c>
    </row>
    <row r="88" spans="2:6">
      <c r="B88" s="38">
        <f t="shared" si="5"/>
        <v>13026.271740731734</v>
      </c>
      <c r="C88" s="39">
        <f t="shared" si="8"/>
        <v>1.9952623149688629E-2</v>
      </c>
      <c r="D88" s="39" t="str">
        <f t="shared" si="6"/>
        <v/>
      </c>
      <c r="E88" s="39">
        <f t="shared" si="7"/>
        <v>0.9800473768503114</v>
      </c>
      <c r="F88" s="39" t="str">
        <f t="shared" si="9"/>
        <v/>
      </c>
    </row>
    <row r="89" spans="2:6">
      <c r="B89" s="38">
        <f t="shared" si="5"/>
        <v>13179.521996505049</v>
      </c>
      <c r="C89" s="39">
        <f t="shared" si="8"/>
        <v>1.905460717963231E-2</v>
      </c>
      <c r="D89" s="39" t="str">
        <f t="shared" si="6"/>
        <v/>
      </c>
      <c r="E89" s="39">
        <f t="shared" si="7"/>
        <v>0.98094539282036775</v>
      </c>
      <c r="F89" s="39" t="str">
        <f t="shared" si="9"/>
        <v/>
      </c>
    </row>
    <row r="90" spans="2:6">
      <c r="B90" s="38">
        <f t="shared" si="5"/>
        <v>13332.772252278364</v>
      </c>
      <c r="C90" s="39">
        <f t="shared" si="8"/>
        <v>1.8197008586099683E-2</v>
      </c>
      <c r="D90" s="39" t="str">
        <f t="shared" si="6"/>
        <v/>
      </c>
      <c r="E90" s="39">
        <f t="shared" si="7"/>
        <v>0.98180299141390037</v>
      </c>
      <c r="F90" s="39" t="str">
        <f t="shared" si="9"/>
        <v/>
      </c>
    </row>
    <row r="91" spans="2:6">
      <c r="B91" s="38">
        <f t="shared" si="5"/>
        <v>13486.022508051679</v>
      </c>
      <c r="C91" s="39">
        <f t="shared" si="8"/>
        <v>1.7378008287493599E-2</v>
      </c>
      <c r="D91" s="39" t="str">
        <f t="shared" si="6"/>
        <v/>
      </c>
      <c r="E91" s="39">
        <f t="shared" si="7"/>
        <v>0.98262199171250642</v>
      </c>
      <c r="F91" s="39" t="str">
        <f t="shared" si="9"/>
        <v/>
      </c>
    </row>
    <row r="92" spans="2:6">
      <c r="B92" s="38">
        <f t="shared" si="5"/>
        <v>13639.272763824994</v>
      </c>
      <c r="C92" s="39">
        <f t="shared" si="8"/>
        <v>1.659586907437546E-2</v>
      </c>
      <c r="D92" s="39" t="str">
        <f t="shared" si="6"/>
        <v/>
      </c>
      <c r="E92" s="39">
        <f t="shared" si="7"/>
        <v>0.98340413092562451</v>
      </c>
      <c r="F92" s="39" t="str">
        <f t="shared" si="9"/>
        <v/>
      </c>
    </row>
    <row r="93" spans="2:6">
      <c r="B93" s="38">
        <f t="shared" si="5"/>
        <v>13792.523019598309</v>
      </c>
      <c r="C93" s="39">
        <f t="shared" si="8"/>
        <v>1.5848931924610985E-2</v>
      </c>
      <c r="D93" s="39" t="str">
        <f t="shared" si="6"/>
        <v/>
      </c>
      <c r="E93" s="39">
        <f t="shared" si="7"/>
        <v>0.98415106807538899</v>
      </c>
      <c r="F93" s="39" t="str">
        <f t="shared" si="9"/>
        <v/>
      </c>
    </row>
    <row r="94" spans="2:6">
      <c r="B94" s="38">
        <f t="shared" si="5"/>
        <v>13945.773275371625</v>
      </c>
      <c r="C94" s="39">
        <f t="shared" si="8"/>
        <v>1.5135612484361939E-2</v>
      </c>
      <c r="D94" s="39" t="str">
        <f t="shared" si="6"/>
        <v/>
      </c>
      <c r="E94" s="39">
        <f t="shared" si="7"/>
        <v>0.9848643875156381</v>
      </c>
      <c r="F94" s="39" t="str">
        <f t="shared" si="9"/>
        <v/>
      </c>
    </row>
    <row r="95" spans="2:6">
      <c r="B95" s="38">
        <f t="shared" si="5"/>
        <v>14099.02353114494</v>
      </c>
      <c r="C95" s="39">
        <f t="shared" si="8"/>
        <v>1.4454397707459132E-2</v>
      </c>
      <c r="D95" s="39" t="str">
        <f t="shared" si="6"/>
        <v/>
      </c>
      <c r="E95" s="39">
        <f t="shared" si="7"/>
        <v>0.98554560229254085</v>
      </c>
      <c r="F95" s="39" t="str">
        <f t="shared" si="9"/>
        <v/>
      </c>
    </row>
    <row r="96" spans="2:6">
      <c r="B96" s="38">
        <f t="shared" si="5"/>
        <v>14252.273786918255</v>
      </c>
      <c r="C96" s="39">
        <f t="shared" si="8"/>
        <v>1.3803842646028717E-2</v>
      </c>
      <c r="D96" s="39" t="str">
        <f t="shared" si="6"/>
        <v/>
      </c>
      <c r="E96" s="39">
        <f t="shared" si="7"/>
        <v>0.98619615735397126</v>
      </c>
      <c r="F96" s="39" t="str">
        <f t="shared" si="9"/>
        <v/>
      </c>
    </row>
    <row r="97" spans="2:6">
      <c r="B97" s="38">
        <f t="shared" si="5"/>
        <v>14405.52404269157</v>
      </c>
      <c r="C97" s="39">
        <f t="shared" si="8"/>
        <v>1.3182567385563932E-2</v>
      </c>
      <c r="D97" s="39" t="str">
        <f t="shared" si="6"/>
        <v/>
      </c>
      <c r="E97" s="39">
        <f t="shared" si="7"/>
        <v>0.98681743261443611</v>
      </c>
      <c r="F97" s="39" t="str">
        <f t="shared" si="9"/>
        <v/>
      </c>
    </row>
    <row r="98" spans="2:6">
      <c r="B98" s="38">
        <f t="shared" si="5"/>
        <v>14558.774298464885</v>
      </c>
      <c r="C98" s="39">
        <f t="shared" si="8"/>
        <v>1.2589254117941543E-2</v>
      </c>
      <c r="D98" s="39" t="str">
        <f t="shared" si="6"/>
        <v/>
      </c>
      <c r="E98" s="39">
        <f t="shared" si="7"/>
        <v>0.98741074588205846</v>
      </c>
      <c r="F98" s="39" t="str">
        <f t="shared" si="9"/>
        <v/>
      </c>
    </row>
    <row r="99" spans="2:6">
      <c r="B99" s="38">
        <f t="shared" si="5"/>
        <v>14712.0245542382</v>
      </c>
      <c r="C99" s="39">
        <f t="shared" si="8"/>
        <v>1.2022644346173998E-2</v>
      </c>
      <c r="D99" s="39" t="str">
        <f t="shared" si="6"/>
        <v/>
      </c>
      <c r="E99" s="39">
        <f t="shared" si="7"/>
        <v>0.98797735565382605</v>
      </c>
      <c r="F99" s="39" t="str">
        <f t="shared" si="9"/>
        <v/>
      </c>
    </row>
    <row r="100" spans="2:6">
      <c r="B100" s="38">
        <f t="shared" si="5"/>
        <v>14865.274810011515</v>
      </c>
      <c r="C100" s="39">
        <f t="shared" si="8"/>
        <v>1.1481536214968705E-2</v>
      </c>
      <c r="D100" s="39" t="str">
        <f t="shared" si="6"/>
        <v/>
      </c>
      <c r="E100" s="39">
        <f t="shared" si="7"/>
        <v>0.98851846378503128</v>
      </c>
      <c r="F100" s="39" t="str">
        <f t="shared" si="9"/>
        <v/>
      </c>
    </row>
    <row r="101" spans="2:6">
      <c r="B101" s="38">
        <f t="shared" si="5"/>
        <v>15018.52506578483</v>
      </c>
      <c r="C101" s="39">
        <f t="shared" si="8"/>
        <v>1.0964781961431726E-2</v>
      </c>
      <c r="D101" s="39" t="str">
        <f t="shared" si="6"/>
        <v/>
      </c>
      <c r="E101" s="39">
        <f t="shared" si="7"/>
        <v>0.98903521803856831</v>
      </c>
      <c r="F101" s="39" t="str">
        <f t="shared" si="9"/>
        <v/>
      </c>
    </row>
    <row r="102" spans="2:6">
      <c r="B102" s="38">
        <f t="shared" si="5"/>
        <v>15171.775321558145</v>
      </c>
      <c r="C102" s="39">
        <f t="shared" si="8"/>
        <v>1.0471285480508878E-2</v>
      </c>
      <c r="D102" s="39" t="str">
        <f t="shared" si="6"/>
        <v/>
      </c>
      <c r="E102" s="39">
        <f t="shared" si="7"/>
        <v>0.98952871451949109</v>
      </c>
      <c r="F102" s="39" t="str">
        <f t="shared" si="9"/>
        <v/>
      </c>
    </row>
    <row r="103" spans="2:6">
      <c r="B103" s="38">
        <f t="shared" si="5"/>
        <v>15325.02557733146</v>
      </c>
      <c r="C103" s="39">
        <f t="shared" si="8"/>
        <v>9.9999999999998805E-3</v>
      </c>
      <c r="D103" s="39" t="str">
        <f t="shared" si="6"/>
        <v/>
      </c>
      <c r="E103" s="39">
        <f t="shared" si="7"/>
        <v>0.9900000000000001</v>
      </c>
      <c r="F103" s="39" t="str">
        <f t="shared" si="9"/>
        <v/>
      </c>
    </row>
    <row r="104" spans="2:6">
      <c r="B104" s="38">
        <f t="shared" si="5"/>
        <v>15478.275833104775</v>
      </c>
      <c r="C104" s="39">
        <f t="shared" si="8"/>
        <v>9.5499258602142461E-3</v>
      </c>
      <c r="D104" s="39" t="str">
        <f t="shared" si="6"/>
        <v/>
      </c>
      <c r="E104" s="39">
        <f t="shared" si="7"/>
        <v>0.99045007413978581</v>
      </c>
      <c r="F104" s="39" t="str">
        <f t="shared" si="9"/>
        <v/>
      </c>
    </row>
    <row r="105" spans="2:6">
      <c r="B105" s="38">
        <f t="shared" si="5"/>
        <v>15631.52608887809</v>
      </c>
      <c r="C105" s="39">
        <f t="shared" si="8"/>
        <v>9.120108393558984E-3</v>
      </c>
      <c r="D105" s="39" t="str">
        <f t="shared" si="6"/>
        <v/>
      </c>
      <c r="E105" s="39">
        <f t="shared" si="7"/>
        <v>0.99087989160644097</v>
      </c>
      <c r="F105" s="39" t="str">
        <f t="shared" si="9"/>
        <v/>
      </c>
    </row>
    <row r="106" spans="2:6">
      <c r="B106" s="38">
        <f t="shared" si="5"/>
        <v>15784.776344651405</v>
      </c>
      <c r="C106" s="39">
        <f t="shared" si="8"/>
        <v>8.7096358995606919E-3</v>
      </c>
      <c r="D106" s="39" t="str">
        <f t="shared" si="6"/>
        <v/>
      </c>
      <c r="E106" s="39">
        <f t="shared" si="7"/>
        <v>0.99129036410043936</v>
      </c>
      <c r="F106" s="39" t="str">
        <f t="shared" si="9"/>
        <v/>
      </c>
    </row>
    <row r="107" spans="2:6">
      <c r="B107" s="38">
        <f t="shared" si="5"/>
        <v>15938.026600424721</v>
      </c>
      <c r="C107" s="39">
        <f t="shared" si="8"/>
        <v>8.3176377110266014E-3</v>
      </c>
      <c r="D107" s="39" t="str">
        <f t="shared" si="6"/>
        <v/>
      </c>
      <c r="E107" s="39">
        <f t="shared" si="7"/>
        <v>0.99168236228897344</v>
      </c>
      <c r="F107" s="39" t="str">
        <f t="shared" si="9"/>
        <v/>
      </c>
    </row>
    <row r="108" spans="2:6">
      <c r="B108" s="38">
        <f t="shared" si="5"/>
        <v>16091.276856198036</v>
      </c>
      <c r="C108" s="39">
        <f t="shared" si="8"/>
        <v>7.9432823472427045E-3</v>
      </c>
      <c r="D108" s="39" t="str">
        <f t="shared" si="6"/>
        <v/>
      </c>
      <c r="E108" s="39">
        <f t="shared" si="7"/>
        <v>0.99205671765275727</v>
      </c>
      <c r="F108" s="39" t="str">
        <f t="shared" si="9"/>
        <v/>
      </c>
    </row>
    <row r="109" spans="2:6">
      <c r="B109" s="38">
        <f t="shared" si="5"/>
        <v>16244.527111971351</v>
      </c>
      <c r="C109" s="39">
        <f t="shared" si="8"/>
        <v>7.5857757502917353E-3</v>
      </c>
      <c r="D109" s="39" t="str">
        <f t="shared" si="6"/>
        <v/>
      </c>
      <c r="E109" s="39">
        <f t="shared" si="7"/>
        <v>0.99241422424970827</v>
      </c>
      <c r="F109" s="39" t="str">
        <f t="shared" si="9"/>
        <v/>
      </c>
    </row>
    <row r="110" spans="2:6">
      <c r="B110" s="38">
        <f t="shared" si="5"/>
        <v>16397.777367744664</v>
      </c>
      <c r="C110" s="39">
        <f t="shared" si="8"/>
        <v>7.2443596007498038E-3</v>
      </c>
      <c r="D110" s="39" t="str">
        <f t="shared" si="6"/>
        <v/>
      </c>
      <c r="E110" s="39">
        <f t="shared" si="7"/>
        <v>0.99275564039925024</v>
      </c>
      <c r="F110" s="39" t="str">
        <f t="shared" si="9"/>
        <v/>
      </c>
    </row>
    <row r="111" spans="2:6">
      <c r="B111" s="38">
        <f t="shared" si="5"/>
        <v>16551.027623517977</v>
      </c>
      <c r="C111" s="39">
        <f t="shared" si="8"/>
        <v>6.9183097091892742E-3</v>
      </c>
      <c r="D111" s="39" t="str">
        <f t="shared" si="6"/>
        <v/>
      </c>
      <c r="E111" s="39">
        <f t="shared" si="7"/>
        <v>0.99308169029081073</v>
      </c>
      <c r="F111" s="39" t="str">
        <f t="shared" si="9"/>
        <v/>
      </c>
    </row>
    <row r="112" spans="2:6">
      <c r="B112" s="38">
        <f t="shared" si="5"/>
        <v>16704.27787929129</v>
      </c>
      <c r="C112" s="39">
        <f t="shared" si="8"/>
        <v>6.606934480075875E-3</v>
      </c>
      <c r="D112" s="39" t="str">
        <f t="shared" si="6"/>
        <v/>
      </c>
      <c r="E112" s="39">
        <f t="shared" si="7"/>
        <v>0.99339306551992412</v>
      </c>
      <c r="F112" s="39" t="str">
        <f t="shared" si="9"/>
        <v/>
      </c>
    </row>
    <row r="113" spans="2:6">
      <c r="B113" s="38">
        <f t="shared" si="5"/>
        <v>16857.528135064604</v>
      </c>
      <c r="C113" s="39">
        <f t="shared" si="8"/>
        <v>6.3095734448018522E-3</v>
      </c>
      <c r="D113" s="39" t="str">
        <f t="shared" si="6"/>
        <v/>
      </c>
      <c r="E113" s="39">
        <f t="shared" si="7"/>
        <v>0.99369042655519813</v>
      </c>
      <c r="F113" s="39" t="str">
        <f t="shared" si="9"/>
        <v/>
      </c>
    </row>
    <row r="114" spans="2:6">
      <c r="B114" s="38">
        <f t="shared" si="5"/>
        <v>17010.778390837917</v>
      </c>
      <c r="C114" s="39">
        <f t="shared" si="8"/>
        <v>6.0255958607435016E-3</v>
      </c>
      <c r="D114" s="39" t="str">
        <f t="shared" si="6"/>
        <v/>
      </c>
      <c r="E114" s="39">
        <f t="shared" si="7"/>
        <v>0.99397440413925653</v>
      </c>
      <c r="F114" s="39" t="str">
        <f t="shared" si="9"/>
        <v/>
      </c>
    </row>
    <row r="115" spans="2:6">
      <c r="B115" s="38">
        <f t="shared" si="5"/>
        <v>17164.02864661123</v>
      </c>
      <c r="C115" s="39">
        <f t="shared" si="8"/>
        <v>5.7543993733715033E-3</v>
      </c>
      <c r="D115" s="39" t="str">
        <f t="shared" si="6"/>
        <v/>
      </c>
      <c r="E115" s="39">
        <f t="shared" si="7"/>
        <v>0.99424560062662848</v>
      </c>
      <c r="F115" s="39" t="str">
        <f t="shared" si="9"/>
        <v/>
      </c>
    </row>
    <row r="116" spans="2:6">
      <c r="B116" s="38">
        <f t="shared" si="5"/>
        <v>17317.278902384543</v>
      </c>
      <c r="C116" s="39">
        <f t="shared" si="8"/>
        <v>5.495408738576184E-3</v>
      </c>
      <c r="D116" s="39" t="str">
        <f t="shared" si="6"/>
        <v/>
      </c>
      <c r="E116" s="39">
        <f t="shared" si="7"/>
        <v>0.99450459126142376</v>
      </c>
      <c r="F116" s="39" t="str">
        <f t="shared" si="9"/>
        <v/>
      </c>
    </row>
    <row r="117" spans="2:6">
      <c r="B117" s="38">
        <f t="shared" si="5"/>
        <v>17470.529158157857</v>
      </c>
      <c r="C117" s="39">
        <f t="shared" si="8"/>
        <v>5.2480746024976682E-3</v>
      </c>
      <c r="D117" s="39" t="str">
        <f t="shared" si="6"/>
        <v/>
      </c>
      <c r="E117" s="39">
        <f t="shared" si="7"/>
        <v>0.99475192539750235</v>
      </c>
      <c r="F117" s="39" t="str">
        <f t="shared" si="9"/>
        <v/>
      </c>
    </row>
    <row r="118" spans="2:6">
      <c r="B118" s="38">
        <f t="shared" si="5"/>
        <v>17623.77941393117</v>
      </c>
      <c r="C118" s="39">
        <f t="shared" si="8"/>
        <v>5.0118723362726682E-3</v>
      </c>
      <c r="D118" s="39" t="str">
        <f t="shared" si="6"/>
        <v/>
      </c>
      <c r="E118" s="39">
        <f t="shared" si="7"/>
        <v>0.99498812766372735</v>
      </c>
      <c r="F118" s="39" t="str">
        <f t="shared" si="9"/>
        <v/>
      </c>
    </row>
    <row r="119" spans="2:6">
      <c r="B119" s="38">
        <f t="shared" si="5"/>
        <v>17777.029669704483</v>
      </c>
      <c r="C119" s="39">
        <f t="shared" si="8"/>
        <v>4.7863009232263333E-3</v>
      </c>
      <c r="D119" s="39" t="str">
        <f t="shared" si="6"/>
        <v/>
      </c>
      <c r="E119" s="39">
        <f t="shared" si="7"/>
        <v>0.99521369907677371</v>
      </c>
      <c r="F119" s="39" t="str">
        <f t="shared" si="9"/>
        <v/>
      </c>
    </row>
    <row r="120" spans="2:6">
      <c r="B120" s="38">
        <f t="shared" si="5"/>
        <v>17930.279925477796</v>
      </c>
      <c r="C120" s="39">
        <f t="shared" si="8"/>
        <v>4.5708818961487018E-3</v>
      </c>
      <c r="D120" s="39" t="str">
        <f t="shared" si="6"/>
        <v/>
      </c>
      <c r="E120" s="39">
        <f t="shared" si="7"/>
        <v>0.99542911810385126</v>
      </c>
      <c r="F120" s="39" t="str">
        <f t="shared" si="9"/>
        <v/>
      </c>
    </row>
    <row r="121" spans="2:6">
      <c r="B121" s="38">
        <f t="shared" si="5"/>
        <v>18083.53018125111</v>
      </c>
      <c r="C121" s="39">
        <f t="shared" si="8"/>
        <v>4.365158322401615E-3</v>
      </c>
      <c r="D121" s="39" t="str">
        <f t="shared" si="6"/>
        <v/>
      </c>
      <c r="E121" s="39">
        <f t="shared" si="7"/>
        <v>0.99563484167759841</v>
      </c>
      <c r="F121" s="39" t="str">
        <f t="shared" si="9"/>
        <v/>
      </c>
    </row>
    <row r="122" spans="2:6">
      <c r="B122" s="38">
        <f t="shared" si="5"/>
        <v>18236.780437024423</v>
      </c>
      <c r="C122" s="39">
        <f t="shared" si="8"/>
        <v>4.1686938347033119E-3</v>
      </c>
      <c r="D122" s="39" t="str">
        <f t="shared" si="6"/>
        <v/>
      </c>
      <c r="E122" s="39">
        <f t="shared" si="7"/>
        <v>0.99583130616529669</v>
      </c>
      <c r="F122" s="39" t="str">
        <f t="shared" si="9"/>
        <v/>
      </c>
    </row>
    <row r="123" spans="2:6">
      <c r="B123" s="38">
        <f t="shared" si="5"/>
        <v>18390.030692797736</v>
      </c>
      <c r="C123" s="39">
        <f t="shared" si="8"/>
        <v>3.9810717055349335E-3</v>
      </c>
      <c r="D123" s="39" t="str">
        <f t="shared" si="6"/>
        <v/>
      </c>
      <c r="E123" s="39">
        <f t="shared" si="7"/>
        <v>0.99601892829446503</v>
      </c>
      <c r="F123" s="39" t="str">
        <f t="shared" si="9"/>
        <v/>
      </c>
    </row>
    <row r="124" spans="2:6">
      <c r="B124" s="38">
        <f t="shared" si="5"/>
        <v>18543.28094857105</v>
      </c>
      <c r="C124" s="39">
        <f t="shared" si="8"/>
        <v>3.801893963205578E-3</v>
      </c>
      <c r="D124" s="39" t="str">
        <f t="shared" si="6"/>
        <v/>
      </c>
      <c r="E124" s="39">
        <f t="shared" si="7"/>
        <v>0.99619810603679437</v>
      </c>
      <c r="F124" s="39" t="str">
        <f t="shared" si="9"/>
        <v/>
      </c>
    </row>
    <row r="125" spans="2:6">
      <c r="B125" s="38">
        <f t="shared" si="5"/>
        <v>18696.531204344363</v>
      </c>
      <c r="C125" s="39">
        <f t="shared" si="8"/>
        <v>3.6307805477009819E-3</v>
      </c>
      <c r="D125" s="39" t="str">
        <f t="shared" si="6"/>
        <v/>
      </c>
      <c r="E125" s="39">
        <f t="shared" si="7"/>
        <v>0.99636921945229906</v>
      </c>
      <c r="F125" s="39" t="str">
        <f t="shared" si="9"/>
        <v/>
      </c>
    </row>
    <row r="126" spans="2:6">
      <c r="B126" s="38">
        <f t="shared" si="5"/>
        <v>18849.781460117676</v>
      </c>
      <c r="C126" s="39">
        <f t="shared" si="8"/>
        <v>3.4673685045252872E-3</v>
      </c>
      <c r="D126" s="39" t="str">
        <f t="shared" si="6"/>
        <v/>
      </c>
      <c r="E126" s="39">
        <f t="shared" si="7"/>
        <v>0.99653263149547466</v>
      </c>
      <c r="F126" s="39" t="str">
        <f t="shared" si="9"/>
        <v/>
      </c>
    </row>
    <row r="127" spans="2:6">
      <c r="B127" s="38">
        <f t="shared" si="5"/>
        <v>19003.031715890989</v>
      </c>
      <c r="C127" s="39">
        <f t="shared" si="8"/>
        <v>3.3113112148258836E-3</v>
      </c>
      <c r="D127" s="39" t="str">
        <f t="shared" si="6"/>
        <v/>
      </c>
      <c r="E127" s="39">
        <f t="shared" si="7"/>
        <v>0.99668868878517414</v>
      </c>
      <c r="F127" s="39" t="str">
        <f t="shared" si="9"/>
        <v/>
      </c>
    </row>
    <row r="128" spans="2:6">
      <c r="B128" s="38">
        <f t="shared" si="5"/>
        <v>19156.281971664303</v>
      </c>
      <c r="C128" s="39">
        <f t="shared" si="8"/>
        <v>3.1622776601683534E-3</v>
      </c>
      <c r="D128" s="39" t="str">
        <f t="shared" si="6"/>
        <v/>
      </c>
      <c r="E128" s="39">
        <f t="shared" si="7"/>
        <v>0.9968377223398317</v>
      </c>
      <c r="F128" s="39" t="str">
        <f t="shared" si="9"/>
        <v/>
      </c>
    </row>
    <row r="129" spans="2:6">
      <c r="B129" s="38">
        <f t="shared" si="5"/>
        <v>19309.532227437616</v>
      </c>
      <c r="C129" s="39">
        <f t="shared" si="8"/>
        <v>3.0199517204019927E-3</v>
      </c>
      <c r="D129" s="39" t="str">
        <f t="shared" si="6"/>
        <v/>
      </c>
      <c r="E129" s="39">
        <f t="shared" si="7"/>
        <v>0.99698004827959796</v>
      </c>
      <c r="F129" s="39" t="str">
        <f t="shared" si="9"/>
        <v/>
      </c>
    </row>
    <row r="130" spans="2:6">
      <c r="B130" s="38">
        <f t="shared" si="5"/>
        <v>19462.782483210929</v>
      </c>
      <c r="C130" s="39">
        <f t="shared" si="8"/>
        <v>2.8840315031265838E-3</v>
      </c>
      <c r="D130" s="39" t="str">
        <f t="shared" si="6"/>
        <v/>
      </c>
      <c r="E130" s="39">
        <f t="shared" si="7"/>
        <v>0.99711596849687345</v>
      </c>
      <c r="F130" s="39" t="str">
        <f t="shared" si="9"/>
        <v/>
      </c>
    </row>
    <row r="131" spans="2:6">
      <c r="B131" s="38">
        <f t="shared" si="5"/>
        <v>19616.032738984242</v>
      </c>
      <c r="C131" s="39">
        <f t="shared" si="8"/>
        <v>2.7542287033381456E-3</v>
      </c>
      <c r="D131" s="39" t="str">
        <f t="shared" si="6"/>
        <v/>
      </c>
      <c r="E131" s="39">
        <f t="shared" si="7"/>
        <v>0.99724577129666181</v>
      </c>
      <c r="F131" s="39" t="str">
        <f t="shared" si="9"/>
        <v/>
      </c>
    </row>
    <row r="132" spans="2:6">
      <c r="B132" s="38">
        <f t="shared" ref="B132:B195" si="10">B131+$B$1</f>
        <v>19769.282994757556</v>
      </c>
      <c r="C132" s="39">
        <f t="shared" si="8"/>
        <v>2.6302679918953627E-3</v>
      </c>
      <c r="D132" s="39" t="str">
        <f t="shared" ref="D132:D195" si="11">IF(C132=MAX($C$3:$C$203),1,"")</f>
        <v/>
      </c>
      <c r="E132" s="39">
        <f t="shared" ref="E132:E195" si="12">GAMMADIST(B132/$G$15,$G$13,1,TRUE)</f>
        <v>0.99736973200810464</v>
      </c>
      <c r="F132" s="39" t="str">
        <f t="shared" si="9"/>
        <v/>
      </c>
    </row>
    <row r="133" spans="2:6">
      <c r="B133" s="38">
        <f t="shared" si="10"/>
        <v>19922.533250530869</v>
      </c>
      <c r="C133" s="39">
        <f t="shared" ref="C133:C196" si="13">GAMMADIST(B133/$G$15,$G$13,1,FALSE)</f>
        <v>2.5118864315095647E-3</v>
      </c>
      <c r="D133" s="39" t="str">
        <f t="shared" si="11"/>
        <v/>
      </c>
      <c r="E133" s="39">
        <f t="shared" si="12"/>
        <v>0.99748811356849043</v>
      </c>
      <c r="F133" s="39" t="str">
        <f t="shared" ref="F133:F196" si="14">IF(E132&lt;0.95,IF(E133&gt;0.95,1,""),"")</f>
        <v/>
      </c>
    </row>
    <row r="134" spans="2:6">
      <c r="B134" s="38">
        <f t="shared" si="10"/>
        <v>20075.783506304182</v>
      </c>
      <c r="C134" s="39">
        <f t="shared" si="13"/>
        <v>2.398832919019476E-3</v>
      </c>
      <c r="D134" s="39" t="str">
        <f t="shared" si="11"/>
        <v/>
      </c>
      <c r="E134" s="39">
        <f t="shared" si="12"/>
        <v>0.99760116708098057</v>
      </c>
      <c r="F134" s="39" t="str">
        <f t="shared" si="14"/>
        <v/>
      </c>
    </row>
    <row r="135" spans="2:6">
      <c r="B135" s="38">
        <f t="shared" si="10"/>
        <v>20229.033762077495</v>
      </c>
      <c r="C135" s="39">
        <f t="shared" si="13"/>
        <v>2.2908676527677594E-3</v>
      </c>
      <c r="D135" s="39" t="str">
        <f t="shared" si="11"/>
        <v/>
      </c>
      <c r="E135" s="39">
        <f t="shared" si="12"/>
        <v>0.99770913234723224</v>
      </c>
      <c r="F135" s="39" t="str">
        <f t="shared" si="14"/>
        <v/>
      </c>
    </row>
    <row r="136" spans="2:6">
      <c r="B136" s="38">
        <f t="shared" si="10"/>
        <v>20382.284017850809</v>
      </c>
      <c r="C136" s="39">
        <f t="shared" si="13"/>
        <v>2.1877616239495399E-3</v>
      </c>
      <c r="D136" s="39" t="str">
        <f t="shared" si="11"/>
        <v/>
      </c>
      <c r="E136" s="39">
        <f t="shared" si="12"/>
        <v>0.99781223837605049</v>
      </c>
      <c r="F136" s="39" t="str">
        <f t="shared" si="14"/>
        <v/>
      </c>
    </row>
    <row r="137" spans="2:6">
      <c r="B137" s="38">
        <f t="shared" si="10"/>
        <v>20535.534273624122</v>
      </c>
      <c r="C137" s="39">
        <f t="shared" si="13"/>
        <v>2.0892961308540282E-3</v>
      </c>
      <c r="D137" s="39" t="str">
        <f t="shared" si="11"/>
        <v/>
      </c>
      <c r="E137" s="39">
        <f t="shared" si="12"/>
        <v>0.99791070386914593</v>
      </c>
      <c r="F137" s="39" t="str">
        <f t="shared" si="14"/>
        <v/>
      </c>
    </row>
    <row r="138" spans="2:6">
      <c r="B138" s="38">
        <f t="shared" si="10"/>
        <v>20688.784529397435</v>
      </c>
      <c r="C138" s="39">
        <f t="shared" si="13"/>
        <v>1.9952623149688694E-3</v>
      </c>
      <c r="D138" s="39" t="str">
        <f t="shared" si="11"/>
        <v/>
      </c>
      <c r="E138" s="39">
        <f t="shared" si="12"/>
        <v>0.99800473768503117</v>
      </c>
      <c r="F138" s="39" t="str">
        <f t="shared" si="14"/>
        <v/>
      </c>
    </row>
    <row r="139" spans="2:6">
      <c r="B139" s="38">
        <f t="shared" si="10"/>
        <v>20842.034785170748</v>
      </c>
      <c r="C139" s="39">
        <f t="shared" si="13"/>
        <v>1.9054607179632378E-3</v>
      </c>
      <c r="D139" s="39" t="str">
        <f t="shared" si="11"/>
        <v/>
      </c>
      <c r="E139" s="39">
        <f t="shared" si="12"/>
        <v>0.99809453928203673</v>
      </c>
      <c r="F139" s="39" t="str">
        <f t="shared" si="14"/>
        <v/>
      </c>
    </row>
    <row r="140" spans="2:6">
      <c r="B140" s="38">
        <f t="shared" si="10"/>
        <v>20995.285040944062</v>
      </c>
      <c r="C140" s="39">
        <f t="shared" si="13"/>
        <v>1.8197008586099744E-3</v>
      </c>
      <c r="D140" s="39" t="str">
        <f t="shared" si="11"/>
        <v/>
      </c>
      <c r="E140" s="39">
        <f t="shared" si="12"/>
        <v>0.99818029914139006</v>
      </c>
      <c r="F140" s="39" t="str">
        <f t="shared" si="14"/>
        <v/>
      </c>
    </row>
    <row r="141" spans="2:6">
      <c r="B141" s="38">
        <f t="shared" si="10"/>
        <v>21148.535296717375</v>
      </c>
      <c r="C141" s="39">
        <f t="shared" si="13"/>
        <v>1.7378008287493676E-3</v>
      </c>
      <c r="D141" s="39" t="str">
        <f t="shared" si="11"/>
        <v/>
      </c>
      <c r="E141" s="39">
        <f t="shared" si="12"/>
        <v>0.99826219917125059</v>
      </c>
      <c r="F141" s="39" t="str">
        <f t="shared" si="14"/>
        <v/>
      </c>
    </row>
    <row r="142" spans="2:6">
      <c r="B142" s="38">
        <f t="shared" si="10"/>
        <v>21301.785552490688</v>
      </c>
      <c r="C142" s="39">
        <f t="shared" si="13"/>
        <v>1.6595869074375528E-3</v>
      </c>
      <c r="D142" s="39" t="str">
        <f t="shared" si="11"/>
        <v/>
      </c>
      <c r="E142" s="39">
        <f t="shared" si="12"/>
        <v>0.9983404130925625</v>
      </c>
      <c r="F142" s="39" t="str">
        <f t="shared" si="14"/>
        <v/>
      </c>
    </row>
    <row r="143" spans="2:6">
      <c r="B143" s="38">
        <f t="shared" si="10"/>
        <v>21455.035808264001</v>
      </c>
      <c r="C143" s="39">
        <f t="shared" si="13"/>
        <v>1.584893192461108E-3</v>
      </c>
      <c r="D143" s="39" t="str">
        <f t="shared" si="11"/>
        <v/>
      </c>
      <c r="E143" s="39">
        <f t="shared" si="12"/>
        <v>0.99841510680753887</v>
      </c>
      <c r="F143" s="39" t="str">
        <f t="shared" si="14"/>
        <v/>
      </c>
    </row>
    <row r="144" spans="2:6">
      <c r="B144" s="38">
        <f t="shared" si="10"/>
        <v>21608.286064037315</v>
      </c>
      <c r="C144" s="39">
        <f t="shared" si="13"/>
        <v>1.5135612484362033E-3</v>
      </c>
      <c r="D144" s="39" t="str">
        <f t="shared" si="11"/>
        <v/>
      </c>
      <c r="E144" s="39">
        <f t="shared" si="12"/>
        <v>0.99848643875156384</v>
      </c>
      <c r="F144" s="39" t="str">
        <f t="shared" si="14"/>
        <v/>
      </c>
    </row>
    <row r="145" spans="2:6">
      <c r="B145" s="38">
        <f t="shared" si="10"/>
        <v>21761.536319810628</v>
      </c>
      <c r="C145" s="39">
        <f t="shared" si="13"/>
        <v>1.445439770745923E-3</v>
      </c>
      <c r="D145" s="39" t="str">
        <f t="shared" si="11"/>
        <v/>
      </c>
      <c r="E145" s="39">
        <f t="shared" si="12"/>
        <v>0.99855456022925404</v>
      </c>
      <c r="F145" s="39" t="str">
        <f t="shared" si="14"/>
        <v/>
      </c>
    </row>
    <row r="146" spans="2:6">
      <c r="B146" s="38">
        <f t="shared" si="10"/>
        <v>21914.786575583941</v>
      </c>
      <c r="C146" s="39">
        <f t="shared" si="13"/>
        <v>1.3803842646028807E-3</v>
      </c>
      <c r="D146" s="39" t="str">
        <f t="shared" si="11"/>
        <v/>
      </c>
      <c r="E146" s="39">
        <f t="shared" si="12"/>
        <v>0.99861961573539715</v>
      </c>
      <c r="F146" s="39" t="str">
        <f t="shared" si="14"/>
        <v/>
      </c>
    </row>
    <row r="147" spans="2:6">
      <c r="B147" s="38">
        <f t="shared" si="10"/>
        <v>22068.036831357254</v>
      </c>
      <c r="C147" s="39">
        <f t="shared" si="13"/>
        <v>1.3182567385564034E-3</v>
      </c>
      <c r="D147" s="39" t="str">
        <f t="shared" si="11"/>
        <v/>
      </c>
      <c r="E147" s="39">
        <f t="shared" si="12"/>
        <v>0.99868174326144354</v>
      </c>
      <c r="F147" s="39" t="str">
        <f t="shared" si="14"/>
        <v/>
      </c>
    </row>
    <row r="148" spans="2:6">
      <c r="B148" s="38">
        <f t="shared" si="10"/>
        <v>22221.287087130568</v>
      </c>
      <c r="C148" s="39">
        <f t="shared" si="13"/>
        <v>1.2589254117941638E-3</v>
      </c>
      <c r="D148" s="39" t="str">
        <f t="shared" si="11"/>
        <v/>
      </c>
      <c r="E148" s="39">
        <f t="shared" si="12"/>
        <v>0.99874107458820582</v>
      </c>
      <c r="F148" s="39" t="str">
        <f t="shared" si="14"/>
        <v/>
      </c>
    </row>
    <row r="149" spans="2:6">
      <c r="B149" s="38">
        <f t="shared" si="10"/>
        <v>22374.537342903881</v>
      </c>
      <c r="C149" s="39">
        <f t="shared" si="13"/>
        <v>1.2022644346174104E-3</v>
      </c>
      <c r="D149" s="39" t="str">
        <f t="shared" si="11"/>
        <v/>
      </c>
      <c r="E149" s="39">
        <f t="shared" si="12"/>
        <v>0.99879773556538254</v>
      </c>
      <c r="F149" s="39" t="str">
        <f t="shared" si="14"/>
        <v/>
      </c>
    </row>
    <row r="150" spans="2:6">
      <c r="B150" s="38">
        <f t="shared" si="10"/>
        <v>22527.787598677194</v>
      </c>
      <c r="C150" s="39">
        <f t="shared" si="13"/>
        <v>1.1481536214968805E-3</v>
      </c>
      <c r="D150" s="39" t="str">
        <f t="shared" si="11"/>
        <v/>
      </c>
      <c r="E150" s="39">
        <f t="shared" si="12"/>
        <v>0.99885184637850311</v>
      </c>
      <c r="F150" s="39" t="str">
        <f t="shared" si="14"/>
        <v/>
      </c>
    </row>
    <row r="151" spans="2:6">
      <c r="B151" s="38">
        <f t="shared" si="10"/>
        <v>22681.037854450507</v>
      </c>
      <c r="C151" s="39">
        <f t="shared" si="13"/>
        <v>1.0964781961431832E-3</v>
      </c>
      <c r="D151" s="39" t="str">
        <f t="shared" si="11"/>
        <v/>
      </c>
      <c r="E151" s="39">
        <f t="shared" si="12"/>
        <v>0.99890352180385678</v>
      </c>
      <c r="F151" s="39" t="str">
        <f t="shared" si="14"/>
        <v/>
      </c>
    </row>
    <row r="152" spans="2:6">
      <c r="B152" s="38">
        <f t="shared" si="10"/>
        <v>22834.288110223821</v>
      </c>
      <c r="C152" s="39">
        <f t="shared" si="13"/>
        <v>1.0471285480508985E-3</v>
      </c>
      <c r="D152" s="39" t="str">
        <f t="shared" si="11"/>
        <v/>
      </c>
      <c r="E152" s="39">
        <f t="shared" si="12"/>
        <v>0.99895287145194911</v>
      </c>
      <c r="F152" s="39" t="str">
        <f t="shared" si="14"/>
        <v/>
      </c>
    </row>
    <row r="153" spans="2:6">
      <c r="B153" s="38">
        <f t="shared" si="10"/>
        <v>22987.538365997134</v>
      </c>
      <c r="C153" s="39">
        <f t="shared" si="13"/>
        <v>9.9999999999999915E-4</v>
      </c>
      <c r="D153" s="39" t="str">
        <f t="shared" si="11"/>
        <v/>
      </c>
      <c r="E153" s="39">
        <f t="shared" si="12"/>
        <v>0.999</v>
      </c>
      <c r="F153" s="39" t="str">
        <f t="shared" si="14"/>
        <v/>
      </c>
    </row>
    <row r="154" spans="2:6">
      <c r="B154" s="38">
        <f t="shared" si="10"/>
        <v>23140.788621770447</v>
      </c>
      <c r="C154" s="39">
        <f t="shared" si="13"/>
        <v>9.5499258602143536E-4</v>
      </c>
      <c r="D154" s="39" t="str">
        <f t="shared" si="11"/>
        <v/>
      </c>
      <c r="E154" s="39">
        <f t="shared" si="12"/>
        <v>0.99904500741397861</v>
      </c>
      <c r="F154" s="39" t="str">
        <f t="shared" si="14"/>
        <v/>
      </c>
    </row>
    <row r="155" spans="2:6">
      <c r="B155" s="38">
        <f t="shared" si="10"/>
        <v>23294.03887754376</v>
      </c>
      <c r="C155" s="39">
        <f t="shared" si="13"/>
        <v>9.1201083935590953E-4</v>
      </c>
      <c r="D155" s="39" t="str">
        <f t="shared" si="11"/>
        <v/>
      </c>
      <c r="E155" s="39">
        <f t="shared" si="12"/>
        <v>0.99908798916064412</v>
      </c>
      <c r="F155" s="39" t="str">
        <f t="shared" si="14"/>
        <v/>
      </c>
    </row>
    <row r="156" spans="2:6">
      <c r="B156" s="38">
        <f t="shared" si="10"/>
        <v>23447.289133317074</v>
      </c>
      <c r="C156" s="39">
        <f t="shared" si="13"/>
        <v>8.709635899560805E-4</v>
      </c>
      <c r="D156" s="39" t="str">
        <f t="shared" si="11"/>
        <v/>
      </c>
      <c r="E156" s="39">
        <f t="shared" si="12"/>
        <v>0.99912903641004391</v>
      </c>
      <c r="F156" s="39" t="str">
        <f t="shared" si="14"/>
        <v/>
      </c>
    </row>
    <row r="157" spans="2:6">
      <c r="B157" s="38">
        <f t="shared" si="10"/>
        <v>23600.539389090387</v>
      </c>
      <c r="C157" s="39">
        <f t="shared" si="13"/>
        <v>8.317637711026712E-4</v>
      </c>
      <c r="D157" s="39" t="str">
        <f t="shared" si="11"/>
        <v/>
      </c>
      <c r="E157" s="39">
        <f t="shared" si="12"/>
        <v>0.99916823622889728</v>
      </c>
      <c r="F157" s="39" t="str">
        <f t="shared" si="14"/>
        <v/>
      </c>
    </row>
    <row r="158" spans="2:6">
      <c r="B158" s="38">
        <f t="shared" si="10"/>
        <v>23753.7896448637</v>
      </c>
      <c r="C158" s="39">
        <f t="shared" si="13"/>
        <v>7.9432823472428186E-4</v>
      </c>
      <c r="D158" s="39" t="str">
        <f t="shared" si="11"/>
        <v/>
      </c>
      <c r="E158" s="39">
        <f t="shared" si="12"/>
        <v>0.99920567176527575</v>
      </c>
      <c r="F158" s="39" t="str">
        <f t="shared" si="14"/>
        <v/>
      </c>
    </row>
    <row r="159" spans="2:6">
      <c r="B159" s="38">
        <f t="shared" si="10"/>
        <v>23907.039900637013</v>
      </c>
      <c r="C159" s="39">
        <f t="shared" si="13"/>
        <v>7.5857757502918396E-4</v>
      </c>
      <c r="D159" s="39" t="str">
        <f t="shared" si="11"/>
        <v/>
      </c>
      <c r="E159" s="39">
        <f t="shared" si="12"/>
        <v>0.99924142242497083</v>
      </c>
      <c r="F159" s="39" t="str">
        <f t="shared" si="14"/>
        <v/>
      </c>
    </row>
    <row r="160" spans="2:6">
      <c r="B160" s="38">
        <f t="shared" si="10"/>
        <v>24060.290156410327</v>
      </c>
      <c r="C160" s="39">
        <f t="shared" si="13"/>
        <v>7.2443596007499059E-4</v>
      </c>
      <c r="D160" s="39" t="str">
        <f t="shared" si="11"/>
        <v/>
      </c>
      <c r="E160" s="39">
        <f t="shared" si="12"/>
        <v>0.99927556403992501</v>
      </c>
      <c r="F160" s="39" t="str">
        <f t="shared" si="14"/>
        <v/>
      </c>
    </row>
    <row r="161" spans="2:6">
      <c r="B161" s="38">
        <f t="shared" si="10"/>
        <v>24213.54041218364</v>
      </c>
      <c r="C161" s="39">
        <f t="shared" si="13"/>
        <v>6.9183097091893699E-4</v>
      </c>
      <c r="D161" s="39" t="str">
        <f t="shared" si="11"/>
        <v/>
      </c>
      <c r="E161" s="39">
        <f t="shared" si="12"/>
        <v>0.99930816902908104</v>
      </c>
      <c r="F161" s="39" t="str">
        <f t="shared" si="14"/>
        <v/>
      </c>
    </row>
    <row r="162" spans="2:6">
      <c r="B162" s="38">
        <f t="shared" si="10"/>
        <v>24366.790667956953</v>
      </c>
      <c r="C162" s="39">
        <f t="shared" si="13"/>
        <v>6.6069344800759734E-4</v>
      </c>
      <c r="D162" s="39" t="str">
        <f t="shared" si="11"/>
        <v/>
      </c>
      <c r="E162" s="39">
        <f t="shared" si="12"/>
        <v>0.99933930655199243</v>
      </c>
      <c r="F162" s="39" t="str">
        <f t="shared" si="14"/>
        <v/>
      </c>
    </row>
    <row r="163" spans="2:6">
      <c r="B163" s="38">
        <f t="shared" si="10"/>
        <v>24520.040923730267</v>
      </c>
      <c r="C163" s="39">
        <f t="shared" si="13"/>
        <v>6.3095734448019461E-4</v>
      </c>
      <c r="D163" s="39" t="str">
        <f t="shared" si="11"/>
        <v/>
      </c>
      <c r="E163" s="39">
        <f t="shared" si="12"/>
        <v>0.99936904265551985</v>
      </c>
      <c r="F163" s="39" t="str">
        <f t="shared" si="14"/>
        <v/>
      </c>
    </row>
    <row r="164" spans="2:6">
      <c r="B164" s="38">
        <f t="shared" si="10"/>
        <v>24673.29117950358</v>
      </c>
      <c r="C164" s="39">
        <f t="shared" si="13"/>
        <v>6.0255958607435909E-4</v>
      </c>
      <c r="D164" s="39" t="str">
        <f t="shared" si="11"/>
        <v/>
      </c>
      <c r="E164" s="39">
        <f t="shared" si="12"/>
        <v>0.99939744041392564</v>
      </c>
      <c r="F164" s="39" t="str">
        <f t="shared" si="14"/>
        <v/>
      </c>
    </row>
    <row r="165" spans="2:6">
      <c r="B165" s="38">
        <f t="shared" si="10"/>
        <v>24826.541435276893</v>
      </c>
      <c r="C165" s="39">
        <f t="shared" si="13"/>
        <v>5.7543993733715859E-4</v>
      </c>
      <c r="D165" s="39" t="str">
        <f t="shared" si="11"/>
        <v/>
      </c>
      <c r="E165" s="39">
        <f t="shared" si="12"/>
        <v>0.99942456006266289</v>
      </c>
      <c r="F165" s="39" t="str">
        <f t="shared" si="14"/>
        <v/>
      </c>
    </row>
    <row r="166" spans="2:6">
      <c r="B166" s="38">
        <f t="shared" si="10"/>
        <v>24979.791691050206</v>
      </c>
      <c r="C166" s="39">
        <f t="shared" si="13"/>
        <v>5.4954087385762618E-4</v>
      </c>
      <c r="D166" s="39" t="str">
        <f t="shared" si="11"/>
        <v/>
      </c>
      <c r="E166" s="39">
        <f t="shared" si="12"/>
        <v>0.99945045912614239</v>
      </c>
      <c r="F166" s="39" t="str">
        <f t="shared" si="14"/>
        <v/>
      </c>
    </row>
    <row r="167" spans="2:6">
      <c r="B167" s="38">
        <f t="shared" si="10"/>
        <v>25133.04194682352</v>
      </c>
      <c r="C167" s="39">
        <f t="shared" si="13"/>
        <v>5.2480746024977413E-4</v>
      </c>
      <c r="D167" s="39" t="str">
        <f t="shared" si="11"/>
        <v/>
      </c>
      <c r="E167" s="39">
        <f t="shared" si="12"/>
        <v>0.99947519253975026</v>
      </c>
      <c r="F167" s="39" t="str">
        <f t="shared" si="14"/>
        <v/>
      </c>
    </row>
    <row r="168" spans="2:6">
      <c r="B168" s="38">
        <f t="shared" si="10"/>
        <v>25286.292202596833</v>
      </c>
      <c r="C168" s="39">
        <f t="shared" si="13"/>
        <v>5.0118723362727383E-4</v>
      </c>
      <c r="D168" s="39" t="str">
        <f t="shared" si="11"/>
        <v/>
      </c>
      <c r="E168" s="39">
        <f t="shared" si="12"/>
        <v>0.99949881276637276</v>
      </c>
      <c r="F168" s="39" t="str">
        <f t="shared" si="14"/>
        <v/>
      </c>
    </row>
    <row r="169" spans="2:6">
      <c r="B169" s="38">
        <f t="shared" si="10"/>
        <v>25439.542458370146</v>
      </c>
      <c r="C169" s="39">
        <f t="shared" si="13"/>
        <v>4.7863009232264E-4</v>
      </c>
      <c r="D169" s="39" t="str">
        <f t="shared" si="11"/>
        <v/>
      </c>
      <c r="E169" s="39">
        <f t="shared" si="12"/>
        <v>0.99952136990767737</v>
      </c>
      <c r="F169" s="39" t="str">
        <f t="shared" si="14"/>
        <v/>
      </c>
    </row>
    <row r="170" spans="2:6">
      <c r="B170" s="38">
        <f t="shared" si="10"/>
        <v>25592.792714143459</v>
      </c>
      <c r="C170" s="39">
        <f t="shared" si="13"/>
        <v>4.5708818961487667E-4</v>
      </c>
      <c r="D170" s="39" t="str">
        <f t="shared" si="11"/>
        <v/>
      </c>
      <c r="E170" s="39">
        <f t="shared" si="12"/>
        <v>0.99954291181038513</v>
      </c>
      <c r="F170" s="39" t="str">
        <f t="shared" si="14"/>
        <v/>
      </c>
    </row>
    <row r="171" spans="2:6">
      <c r="B171" s="38">
        <f t="shared" si="10"/>
        <v>25746.042969916773</v>
      </c>
      <c r="C171" s="39">
        <f t="shared" si="13"/>
        <v>4.3651583224016784E-4</v>
      </c>
      <c r="D171" s="39" t="str">
        <f t="shared" si="11"/>
        <v/>
      </c>
      <c r="E171" s="39">
        <f t="shared" si="12"/>
        <v>0.99956348416775986</v>
      </c>
      <c r="F171" s="39" t="str">
        <f t="shared" si="14"/>
        <v/>
      </c>
    </row>
    <row r="172" spans="2:6">
      <c r="B172" s="38">
        <f t="shared" si="10"/>
        <v>25899.293225690086</v>
      </c>
      <c r="C172" s="39">
        <f t="shared" si="13"/>
        <v>4.1686938347033735E-4</v>
      </c>
      <c r="D172" s="39" t="str">
        <f t="shared" si="11"/>
        <v/>
      </c>
      <c r="E172" s="39">
        <f t="shared" si="12"/>
        <v>0.9995831306165297</v>
      </c>
      <c r="F172" s="39" t="str">
        <f t="shared" si="14"/>
        <v/>
      </c>
    </row>
    <row r="173" spans="2:6">
      <c r="B173" s="38">
        <f t="shared" si="10"/>
        <v>26052.543481463399</v>
      </c>
      <c r="C173" s="39">
        <f t="shared" si="13"/>
        <v>3.981071705534992E-4</v>
      </c>
      <c r="D173" s="39" t="str">
        <f t="shared" si="11"/>
        <v/>
      </c>
      <c r="E173" s="39">
        <f t="shared" si="12"/>
        <v>0.99960189282944645</v>
      </c>
      <c r="F173" s="39" t="str">
        <f t="shared" si="14"/>
        <v/>
      </c>
    </row>
    <row r="174" spans="2:6">
      <c r="B174" s="38">
        <f t="shared" si="10"/>
        <v>26205.793737236712</v>
      </c>
      <c r="C174" s="39">
        <f t="shared" si="13"/>
        <v>3.8018939632056313E-4</v>
      </c>
      <c r="D174" s="39" t="str">
        <f t="shared" si="11"/>
        <v/>
      </c>
      <c r="E174" s="39">
        <f t="shared" si="12"/>
        <v>0.99961981060367944</v>
      </c>
      <c r="F174" s="39" t="str">
        <f t="shared" si="14"/>
        <v/>
      </c>
    </row>
    <row r="175" spans="2:6">
      <c r="B175" s="38">
        <f t="shared" si="10"/>
        <v>26359.043993010026</v>
      </c>
      <c r="C175" s="39">
        <f t="shared" si="13"/>
        <v>3.6307805477010335E-4</v>
      </c>
      <c r="D175" s="39" t="str">
        <f t="shared" si="11"/>
        <v/>
      </c>
      <c r="E175" s="39">
        <f t="shared" si="12"/>
        <v>0.99963692194522991</v>
      </c>
      <c r="F175" s="39" t="str">
        <f t="shared" si="14"/>
        <v/>
      </c>
    </row>
    <row r="176" spans="2:6">
      <c r="B176" s="38">
        <f t="shared" si="10"/>
        <v>26512.294248783339</v>
      </c>
      <c r="C176" s="39">
        <f t="shared" si="13"/>
        <v>3.4673685045253359E-4</v>
      </c>
      <c r="D176" s="39" t="str">
        <f t="shared" si="11"/>
        <v/>
      </c>
      <c r="E176" s="39">
        <f t="shared" si="12"/>
        <v>0.9996532631495475</v>
      </c>
      <c r="F176" s="39" t="str">
        <f t="shared" si="14"/>
        <v/>
      </c>
    </row>
    <row r="177" spans="2:6">
      <c r="B177" s="38">
        <f t="shared" si="10"/>
        <v>26665.544504556652</v>
      </c>
      <c r="C177" s="39">
        <f t="shared" si="13"/>
        <v>3.3113112148259322E-4</v>
      </c>
      <c r="D177" s="39" t="str">
        <f t="shared" si="11"/>
        <v/>
      </c>
      <c r="E177" s="39">
        <f t="shared" si="12"/>
        <v>0.99966886887851736</v>
      </c>
      <c r="F177" s="39" t="str">
        <f t="shared" si="14"/>
        <v/>
      </c>
    </row>
    <row r="178" spans="2:6">
      <c r="B178" s="38">
        <f t="shared" si="10"/>
        <v>26818.794760329965</v>
      </c>
      <c r="C178" s="39">
        <f t="shared" si="13"/>
        <v>3.1622776601684016E-4</v>
      </c>
      <c r="D178" s="39" t="str">
        <f t="shared" si="11"/>
        <v/>
      </c>
      <c r="E178" s="39">
        <f t="shared" si="12"/>
        <v>0.99968377223398319</v>
      </c>
      <c r="F178" s="39" t="str">
        <f t="shared" si="14"/>
        <v/>
      </c>
    </row>
    <row r="179" spans="2:6">
      <c r="B179" s="38">
        <f t="shared" si="10"/>
        <v>26972.045016103279</v>
      </c>
      <c r="C179" s="39">
        <f t="shared" si="13"/>
        <v>3.019951720402037E-4</v>
      </c>
      <c r="D179" s="39" t="str">
        <f t="shared" si="11"/>
        <v/>
      </c>
      <c r="E179" s="39">
        <f t="shared" si="12"/>
        <v>0.99969800482795979</v>
      </c>
      <c r="F179" s="39" t="str">
        <f t="shared" si="14"/>
        <v/>
      </c>
    </row>
    <row r="180" spans="2:6">
      <c r="B180" s="38">
        <f t="shared" si="10"/>
        <v>27125.295271876592</v>
      </c>
      <c r="C180" s="39">
        <f t="shared" si="13"/>
        <v>2.8840315031266261E-4</v>
      </c>
      <c r="D180" s="39" t="str">
        <f t="shared" si="11"/>
        <v/>
      </c>
      <c r="E180" s="39">
        <f t="shared" si="12"/>
        <v>0.99971159684968736</v>
      </c>
      <c r="F180" s="39" t="str">
        <f t="shared" si="14"/>
        <v/>
      </c>
    </row>
    <row r="181" spans="2:6">
      <c r="B181" s="38">
        <f t="shared" si="10"/>
        <v>27278.545527649905</v>
      </c>
      <c r="C181" s="39">
        <f t="shared" si="13"/>
        <v>2.7542287033381873E-4</v>
      </c>
      <c r="D181" s="39" t="str">
        <f t="shared" si="11"/>
        <v/>
      </c>
      <c r="E181" s="39">
        <f t="shared" si="12"/>
        <v>0.99972457712966623</v>
      </c>
      <c r="F181" s="39" t="str">
        <f t="shared" si="14"/>
        <v/>
      </c>
    </row>
    <row r="182" spans="2:6">
      <c r="B182" s="38">
        <f t="shared" si="10"/>
        <v>27431.795783423218</v>
      </c>
      <c r="C182" s="39">
        <f t="shared" si="13"/>
        <v>2.6302679918954026E-4</v>
      </c>
      <c r="D182" s="39" t="str">
        <f t="shared" si="11"/>
        <v/>
      </c>
      <c r="E182" s="39">
        <f t="shared" si="12"/>
        <v>0.99973697320081045</v>
      </c>
      <c r="F182" s="39" t="str">
        <f t="shared" si="14"/>
        <v/>
      </c>
    </row>
    <row r="183" spans="2:6">
      <c r="B183" s="38">
        <f t="shared" si="10"/>
        <v>27585.046039196532</v>
      </c>
      <c r="C183" s="39">
        <f t="shared" si="13"/>
        <v>2.5118864315095996E-4</v>
      </c>
      <c r="D183" s="39" t="str">
        <f t="shared" si="11"/>
        <v/>
      </c>
      <c r="E183" s="39">
        <f t="shared" si="12"/>
        <v>0.99974881135684901</v>
      </c>
      <c r="F183" s="39" t="str">
        <f t="shared" si="14"/>
        <v/>
      </c>
    </row>
    <row r="184" spans="2:6">
      <c r="B184" s="38">
        <f t="shared" si="10"/>
        <v>27738.296294969845</v>
      </c>
      <c r="C184" s="39">
        <f t="shared" si="13"/>
        <v>2.39883291901951E-4</v>
      </c>
      <c r="D184" s="39" t="str">
        <f t="shared" si="11"/>
        <v/>
      </c>
      <c r="E184" s="39">
        <f t="shared" si="12"/>
        <v>0.99976011670809806</v>
      </c>
      <c r="F184" s="39" t="str">
        <f t="shared" si="14"/>
        <v/>
      </c>
    </row>
    <row r="185" spans="2:6">
      <c r="B185" s="38">
        <f t="shared" si="10"/>
        <v>27891.546550743158</v>
      </c>
      <c r="C185" s="39">
        <f t="shared" si="13"/>
        <v>2.2908676527677918E-4</v>
      </c>
      <c r="D185" s="39" t="str">
        <f t="shared" si="11"/>
        <v/>
      </c>
      <c r="E185" s="39">
        <f t="shared" si="12"/>
        <v>0.99977091323472322</v>
      </c>
      <c r="F185" s="39" t="str">
        <f t="shared" si="14"/>
        <v/>
      </c>
    </row>
    <row r="186" spans="2:6">
      <c r="B186" s="38">
        <f t="shared" si="10"/>
        <v>28044.796806516471</v>
      </c>
      <c r="C186" s="39">
        <f t="shared" si="13"/>
        <v>2.1877616239495705E-4</v>
      </c>
      <c r="D186" s="39" t="str">
        <f t="shared" si="11"/>
        <v/>
      </c>
      <c r="E186" s="39">
        <f t="shared" si="12"/>
        <v>0.99978122383760504</v>
      </c>
      <c r="F186" s="39" t="str">
        <f t="shared" si="14"/>
        <v/>
      </c>
    </row>
    <row r="187" spans="2:6">
      <c r="B187" s="38">
        <f t="shared" si="10"/>
        <v>28198.047062289785</v>
      </c>
      <c r="C187" s="39">
        <f t="shared" si="13"/>
        <v>2.0892961308540577E-4</v>
      </c>
      <c r="D187" s="39" t="str">
        <f t="shared" si="11"/>
        <v/>
      </c>
      <c r="E187" s="39">
        <f t="shared" si="12"/>
        <v>0.99979107038691462</v>
      </c>
      <c r="F187" s="39" t="str">
        <f t="shared" si="14"/>
        <v/>
      </c>
    </row>
    <row r="188" spans="2:6">
      <c r="B188" s="38">
        <f t="shared" si="10"/>
        <v>28351.297318063098</v>
      </c>
      <c r="C188" s="39">
        <f t="shared" si="13"/>
        <v>1.9952623149688969E-4</v>
      </c>
      <c r="D188" s="39" t="str">
        <f t="shared" si="11"/>
        <v/>
      </c>
      <c r="E188" s="39">
        <f t="shared" si="12"/>
        <v>0.99980047376850312</v>
      </c>
      <c r="F188" s="39" t="str">
        <f t="shared" si="14"/>
        <v/>
      </c>
    </row>
    <row r="189" spans="2:6">
      <c r="B189" s="38">
        <f t="shared" si="10"/>
        <v>28504.547573836411</v>
      </c>
      <c r="C189" s="39">
        <f t="shared" si="13"/>
        <v>1.9054607179632639E-4</v>
      </c>
      <c r="D189" s="39" t="str">
        <f t="shared" si="11"/>
        <v/>
      </c>
      <c r="E189" s="39">
        <f t="shared" si="12"/>
        <v>0.99980945392820364</v>
      </c>
      <c r="F189" s="39" t="str">
        <f t="shared" si="14"/>
        <v/>
      </c>
    </row>
    <row r="190" spans="2:6">
      <c r="B190" s="38">
        <f t="shared" si="10"/>
        <v>28657.797829609724</v>
      </c>
      <c r="C190" s="39">
        <f t="shared" si="13"/>
        <v>1.8197008586100003E-4</v>
      </c>
      <c r="D190" s="39" t="str">
        <f t="shared" si="11"/>
        <v/>
      </c>
      <c r="E190" s="39">
        <f t="shared" si="12"/>
        <v>0.99981802991413904</v>
      </c>
      <c r="F190" s="39" t="str">
        <f t="shared" si="14"/>
        <v/>
      </c>
    </row>
    <row r="191" spans="2:6">
      <c r="B191" s="38">
        <f t="shared" si="10"/>
        <v>28811.048085383038</v>
      </c>
      <c r="C191" s="39">
        <f t="shared" si="13"/>
        <v>1.7378008287493915E-4</v>
      </c>
      <c r="D191" s="39" t="str">
        <f t="shared" si="11"/>
        <v/>
      </c>
      <c r="E191" s="39">
        <f t="shared" si="12"/>
        <v>0.99982621991712506</v>
      </c>
      <c r="F191" s="39" t="str">
        <f t="shared" si="14"/>
        <v/>
      </c>
    </row>
    <row r="192" spans="2:6">
      <c r="B192" s="38">
        <f t="shared" si="10"/>
        <v>28964.298341156351</v>
      </c>
      <c r="C192" s="39">
        <f t="shared" si="13"/>
        <v>1.659586907437577E-4</v>
      </c>
      <c r="D192" s="39" t="str">
        <f t="shared" si="11"/>
        <v/>
      </c>
      <c r="E192" s="39">
        <f t="shared" si="12"/>
        <v>0.99983404130925624</v>
      </c>
      <c r="F192" s="39" t="str">
        <f t="shared" si="14"/>
        <v/>
      </c>
    </row>
    <row r="193" spans="2:6">
      <c r="B193" s="38">
        <f t="shared" si="10"/>
        <v>29117.548596929664</v>
      </c>
      <c r="C193" s="39">
        <f t="shared" si="13"/>
        <v>1.5848931924611288E-4</v>
      </c>
      <c r="D193" s="39" t="str">
        <f t="shared" si="11"/>
        <v/>
      </c>
      <c r="E193" s="39">
        <f t="shared" si="12"/>
        <v>0.99984151068075389</v>
      </c>
      <c r="F193" s="39" t="str">
        <f t="shared" si="14"/>
        <v/>
      </c>
    </row>
    <row r="194" spans="2:6">
      <c r="B194" s="38">
        <f t="shared" si="10"/>
        <v>29270.798852702977</v>
      </c>
      <c r="C194" s="39">
        <f t="shared" si="13"/>
        <v>1.5135612484362232E-4</v>
      </c>
      <c r="D194" s="39" t="str">
        <f t="shared" si="11"/>
        <v/>
      </c>
      <c r="E194" s="39">
        <f t="shared" si="12"/>
        <v>0.99984864387515637</v>
      </c>
      <c r="F194" s="39" t="str">
        <f t="shared" si="14"/>
        <v/>
      </c>
    </row>
    <row r="195" spans="2:6">
      <c r="B195" s="38">
        <f t="shared" si="10"/>
        <v>29424.049108476291</v>
      </c>
      <c r="C195" s="39">
        <f t="shared" si="13"/>
        <v>1.4454397707459451E-4</v>
      </c>
      <c r="D195" s="39" t="str">
        <f t="shared" si="11"/>
        <v/>
      </c>
      <c r="E195" s="39">
        <f t="shared" si="12"/>
        <v>0.99985545602292536</v>
      </c>
      <c r="F195" s="39" t="str">
        <f t="shared" si="14"/>
        <v/>
      </c>
    </row>
    <row r="196" spans="2:6">
      <c r="B196" s="38">
        <f t="shared" ref="B196:B203" si="15">B195+$B$1</f>
        <v>29577.299364249604</v>
      </c>
      <c r="C196" s="39">
        <f t="shared" si="13"/>
        <v>1.3803842646029012E-4</v>
      </c>
      <c r="D196" s="39" t="str">
        <f t="shared" ref="D196:D203" si="16">IF(C196=MAX($C$3:$C$203),1,"")</f>
        <v/>
      </c>
      <c r="E196" s="39">
        <f t="shared" ref="E196:E203" si="17">GAMMADIST(B196/$G$15,$G$13,1,TRUE)</f>
        <v>0.99986196157353968</v>
      </c>
      <c r="F196" s="39" t="str">
        <f t="shared" si="14"/>
        <v/>
      </c>
    </row>
    <row r="197" spans="2:6">
      <c r="B197" s="38">
        <f t="shared" si="15"/>
        <v>29730.549620022917</v>
      </c>
      <c r="C197" s="39">
        <f t="shared" ref="C197:C203" si="18">GAMMADIST(B197/$G$15,$G$13,1,FALSE)</f>
        <v>1.3182567385564231E-4</v>
      </c>
      <c r="D197" s="39" t="str">
        <f t="shared" si="16"/>
        <v/>
      </c>
      <c r="E197" s="39">
        <f t="shared" si="17"/>
        <v>0.99986817432614439</v>
      </c>
      <c r="F197" s="39" t="str">
        <f t="shared" ref="F197:F203" si="19">IF(E196&lt;0.95,IF(E197&gt;0.95,1,""),"")</f>
        <v/>
      </c>
    </row>
    <row r="198" spans="2:6">
      <c r="B198" s="38">
        <f t="shared" si="15"/>
        <v>29883.79987579623</v>
      </c>
      <c r="C198" s="39">
        <f t="shared" si="18"/>
        <v>1.2589254117941826E-4</v>
      </c>
      <c r="D198" s="39" t="str">
        <f t="shared" si="16"/>
        <v/>
      </c>
      <c r="E198" s="39">
        <f t="shared" si="17"/>
        <v>0.99987410745882055</v>
      </c>
      <c r="F198" s="39" t="str">
        <f t="shared" si="19"/>
        <v/>
      </c>
    </row>
    <row r="199" spans="2:6">
      <c r="B199" s="38">
        <f t="shared" si="15"/>
        <v>30037.050131569544</v>
      </c>
      <c r="C199" s="39">
        <f t="shared" si="18"/>
        <v>1.2022644346174279E-4</v>
      </c>
      <c r="D199" s="39" t="str">
        <f t="shared" si="16"/>
        <v/>
      </c>
      <c r="E199" s="39">
        <f t="shared" si="17"/>
        <v>0.99987977355653823</v>
      </c>
      <c r="F199" s="39" t="str">
        <f t="shared" si="19"/>
        <v/>
      </c>
    </row>
    <row r="200" spans="2:6">
      <c r="B200" s="38">
        <f t="shared" si="15"/>
        <v>30190.300387342857</v>
      </c>
      <c r="C200" s="39">
        <f t="shared" si="18"/>
        <v>1.1481536214968973E-4</v>
      </c>
      <c r="D200" s="39" t="str">
        <f t="shared" si="16"/>
        <v/>
      </c>
      <c r="E200" s="39">
        <f t="shared" si="17"/>
        <v>0.99988518463785026</v>
      </c>
      <c r="F200" s="39" t="str">
        <f t="shared" si="19"/>
        <v/>
      </c>
    </row>
    <row r="201" spans="2:6">
      <c r="B201" s="38">
        <f t="shared" si="15"/>
        <v>30343.55064311617</v>
      </c>
      <c r="C201" s="39">
        <f t="shared" si="18"/>
        <v>1.096478196143199E-4</v>
      </c>
      <c r="D201" s="39" t="str">
        <f t="shared" si="16"/>
        <v/>
      </c>
      <c r="E201" s="39">
        <f t="shared" si="17"/>
        <v>0.99989035218038569</v>
      </c>
      <c r="F201" s="39" t="str">
        <f t="shared" si="19"/>
        <v/>
      </c>
    </row>
    <row r="202" spans="2:6">
      <c r="B202" s="38">
        <f t="shared" si="15"/>
        <v>30496.800898889484</v>
      </c>
      <c r="C202" s="39">
        <f t="shared" si="18"/>
        <v>1.0471285480509134E-4</v>
      </c>
      <c r="D202" s="39" t="str">
        <f t="shared" si="16"/>
        <v/>
      </c>
      <c r="E202" s="39">
        <f t="shared" si="17"/>
        <v>0.99989528714519493</v>
      </c>
      <c r="F202" s="39" t="str">
        <f t="shared" si="19"/>
        <v/>
      </c>
    </row>
    <row r="203" spans="2:6">
      <c r="B203" s="38">
        <f t="shared" si="15"/>
        <v>30650.051154662797</v>
      </c>
      <c r="C203" s="39">
        <f t="shared" si="18"/>
        <v>1.0000000000000135E-4</v>
      </c>
      <c r="D203" s="39" t="str">
        <f t="shared" si="16"/>
        <v/>
      </c>
      <c r="E203" s="39">
        <f t="shared" si="17"/>
        <v>0.99990000000000001</v>
      </c>
      <c r="F203" s="39" t="str">
        <f t="shared" si="19"/>
        <v/>
      </c>
    </row>
  </sheetData>
  <sheetProtection algorithmName="SHA-512" hashValue="H3zcbTKCOOFlonza+Nf4YstAGAV8gXKWPtrlxwhZJIAJHFDwMn9op/ety+g8xWavfmV9bW+YwltXdWPRezfi7Q==" saltValue="retSexrKA5Wh8zQdtY11pA==" spinCount="100000" sheet="1" objects="1" scenarios="1" selectLockedCells="1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main sheet</vt:lpstr>
      <vt:lpstr>prior</vt:lpstr>
      <vt:lpstr>required posterior</vt:lpstr>
      <vt:lpstr>actual posterior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Batenburg, Paul (NL - Den Haag)</dc:creator>
  <cp:lastModifiedBy>Microsoft Office-gebruiker</cp:lastModifiedBy>
  <dcterms:created xsi:type="dcterms:W3CDTF">2011-03-23T08:51:52Z</dcterms:created>
  <dcterms:modified xsi:type="dcterms:W3CDTF">2020-12-09T14:23:47Z</dcterms:modified>
</cp:coreProperties>
</file>